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Password="C322" lockStructure="1"/>
  <bookViews>
    <workbookView xWindow="1830" yWindow="225" windowWidth="18510" windowHeight="7425" tabRatio="599"/>
  </bookViews>
  <sheets>
    <sheet name="OVERSIKT" sheetId="25" r:id="rId1"/>
    <sheet name="VEILEDNING" sheetId="30" r:id="rId2"/>
    <sheet name="Arendalsbanen" sheetId="31" r:id="rId3"/>
    <sheet name="Bergensbanen" sheetId="32" r:id="rId4"/>
    <sheet name="Bratsbergbanen" sheetId="33" r:id="rId5"/>
    <sheet name="Dovrebanen" sheetId="34" r:id="rId6"/>
    <sheet name="Drammenbanen (inkl. Askerbanen)" sheetId="35" r:id="rId7"/>
    <sheet name="Flåmsbana_sommer" sheetId="36" r:id="rId8"/>
    <sheet name="Flåmsbana_vinter" sheetId="37" r:id="rId9"/>
    <sheet name="Gardermobanen" sheetId="38" r:id="rId10"/>
    <sheet name="Gjøvikbanen" sheetId="39" r:id="rId11"/>
    <sheet name="Grefsen-Alnabru" sheetId="40" r:id="rId12"/>
    <sheet name="Hovedbanen" sheetId="41" r:id="rId13"/>
    <sheet name="Kongsvingerbanen" sheetId="42" r:id="rId14"/>
    <sheet name="Meråkerbanen" sheetId="43" r:id="rId15"/>
    <sheet name="Nordlandsbanen" sheetId="44" r:id="rId16"/>
    <sheet name="Ofotbanen" sheetId="45" r:id="rId17"/>
    <sheet name="Randsfjordbanen" sheetId="46" r:id="rId18"/>
    <sheet name="Raumabanen" sheetId="47" r:id="rId19"/>
    <sheet name="Ringeriksbanen" sheetId="61" r:id="rId20"/>
    <sheet name="Roa-Hønefoss-banen" sheetId="48" r:id="rId21"/>
    <sheet name="Rørosbanen" sheetId="49" r:id="rId22"/>
    <sheet name="Skøyen-Filipstad" sheetId="50" r:id="rId23"/>
    <sheet name="Solørbanen" sheetId="51" r:id="rId24"/>
    <sheet name="Spikkestadbanen" sheetId="52" r:id="rId25"/>
    <sheet name="Stavne-Leangen" sheetId="53" r:id="rId26"/>
    <sheet name="Sørlandsbanen" sheetId="54" r:id="rId27"/>
    <sheet name="Vestfoldbanen" sheetId="55" r:id="rId28"/>
    <sheet name="Østfoldbanen (inkl. Follobanen)" sheetId="56" r:id="rId29"/>
    <sheet name="Østfoldbanen_vestre" sheetId="57" r:id="rId30"/>
    <sheet name="Østfoldbanen_østre" sheetId="58" r:id="rId31"/>
    <sheet name="togtyper" sheetId="28" r:id="rId32"/>
    <sheet name="TOGLENGDER" sheetId="60" r:id="rId33"/>
  </sheets>
  <calcPr calcId="145621"/>
</workbook>
</file>

<file path=xl/calcChain.xml><?xml version="1.0" encoding="utf-8"?>
<calcChain xmlns="http://schemas.openxmlformats.org/spreadsheetml/2006/main">
  <c r="E46" i="32" l="1"/>
  <c r="L67" i="34" l="1"/>
  <c r="L66" i="34"/>
  <c r="L65" i="34"/>
  <c r="L64" i="34"/>
  <c r="L68" i="34"/>
  <c r="E66" i="34"/>
  <c r="E65" i="34"/>
  <c r="E64" i="34"/>
  <c r="E63" i="34"/>
  <c r="E62" i="34"/>
  <c r="E61" i="34"/>
  <c r="E60" i="34"/>
  <c r="E59" i="34"/>
  <c r="E58" i="34"/>
  <c r="E57" i="34"/>
  <c r="L63" i="34"/>
  <c r="L62" i="34"/>
  <c r="L61" i="34"/>
  <c r="L60" i="34"/>
  <c r="L58" i="34"/>
  <c r="L59" i="34"/>
  <c r="L57" i="34"/>
  <c r="L56" i="34"/>
  <c r="L55" i="34"/>
  <c r="L54" i="34"/>
  <c r="L53" i="34"/>
  <c r="L52" i="34"/>
  <c r="L51" i="34"/>
  <c r="L50" i="34"/>
  <c r="L49" i="34"/>
  <c r="E16" i="33" l="1"/>
  <c r="E15" i="33"/>
  <c r="AG3" i="35" l="1"/>
  <c r="AH6" i="35" s="1"/>
  <c r="L3" i="61"/>
  <c r="O7" i="61" s="1"/>
  <c r="E3" i="61"/>
  <c r="H7" i="61" s="1"/>
  <c r="AJ20" i="35" l="1"/>
  <c r="AI15" i="35"/>
  <c r="AH10" i="35"/>
  <c r="AI20" i="35"/>
  <c r="AH15" i="35"/>
  <c r="AJ9" i="35"/>
  <c r="AH20" i="35"/>
  <c r="AI17" i="35"/>
  <c r="AH12" i="35"/>
  <c r="AI9" i="35"/>
  <c r="AJ6" i="35"/>
  <c r="AI22" i="35"/>
  <c r="AH17" i="35"/>
  <c r="AI14" i="35"/>
  <c r="AJ11" i="35"/>
  <c r="AH5" i="35"/>
  <c r="AH22" i="35"/>
  <c r="AJ5" i="35"/>
  <c r="AJ21" i="35"/>
  <c r="AH19" i="35"/>
  <c r="AI16" i="35"/>
  <c r="AJ13" i="35"/>
  <c r="AH11" i="35"/>
  <c r="AI8" i="35"/>
  <c r="AI5" i="35"/>
  <c r="AI21" i="35"/>
  <c r="AJ18" i="35"/>
  <c r="AH16" i="35"/>
  <c r="AI13" i="35"/>
  <c r="AJ10" i="35"/>
  <c r="AH8" i="35"/>
  <c r="AJ23" i="35"/>
  <c r="AH21" i="35"/>
  <c r="AI18" i="35"/>
  <c r="AJ15" i="35"/>
  <c r="AH13" i="35"/>
  <c r="AI10" i="35"/>
  <c r="AJ7" i="35"/>
  <c r="AI23" i="35"/>
  <c r="AH18" i="35"/>
  <c r="AJ12" i="35"/>
  <c r="AI7" i="35"/>
  <c r="AH23" i="35"/>
  <c r="AJ17" i="35"/>
  <c r="AI12" i="35"/>
  <c r="AH7" i="35"/>
  <c r="AJ22" i="35"/>
  <c r="AJ14" i="35"/>
  <c r="AJ19" i="35"/>
  <c r="AH9" i="35"/>
  <c r="AI6" i="35"/>
  <c r="AI19" i="35"/>
  <c r="AJ16" i="35"/>
  <c r="AH14" i="35"/>
  <c r="AI11" i="35"/>
  <c r="AJ8" i="35"/>
  <c r="H5" i="61"/>
  <c r="N7" i="61"/>
  <c r="M7" i="61"/>
  <c r="G5" i="61"/>
  <c r="F7" i="61"/>
  <c r="H6" i="61"/>
  <c r="O5" i="61"/>
  <c r="G7" i="61"/>
  <c r="N5" i="61"/>
  <c r="O6" i="61"/>
  <c r="F6" i="61"/>
  <c r="N6" i="61"/>
  <c r="G6" i="61"/>
  <c r="M5" i="61"/>
  <c r="M6" i="61"/>
  <c r="F5" i="61"/>
  <c r="L3" i="39" l="1"/>
  <c r="N6" i="39" s="1"/>
  <c r="O30" i="39" l="1"/>
  <c r="N25" i="39"/>
  <c r="M20" i="39"/>
  <c r="O14" i="39"/>
  <c r="N9" i="39"/>
  <c r="O6" i="39"/>
  <c r="M33" i="39"/>
  <c r="O5" i="39"/>
  <c r="O32" i="39"/>
  <c r="M30" i="39"/>
  <c r="N27" i="39"/>
  <c r="O24" i="39"/>
  <c r="M22" i="39"/>
  <c r="N19" i="39"/>
  <c r="O16" i="39"/>
  <c r="M14" i="39"/>
  <c r="N11" i="39"/>
  <c r="O8" i="39"/>
  <c r="M6" i="39"/>
  <c r="N5" i="39"/>
  <c r="N32" i="39"/>
  <c r="O29" i="39"/>
  <c r="M27" i="39"/>
  <c r="N24" i="39"/>
  <c r="O21" i="39"/>
  <c r="M19" i="39"/>
  <c r="N16" i="39"/>
  <c r="O13" i="39"/>
  <c r="M11" i="39"/>
  <c r="N8" i="39"/>
  <c r="O28" i="39"/>
  <c r="O20" i="39"/>
  <c r="M10" i="39"/>
  <c r="N28" i="39"/>
  <c r="M32" i="39"/>
  <c r="O26" i="39"/>
  <c r="M24" i="39"/>
  <c r="N21" i="39"/>
  <c r="O18" i="39"/>
  <c r="M16" i="39"/>
  <c r="N13" i="39"/>
  <c r="O10" i="39"/>
  <c r="M8" i="39"/>
  <c r="N31" i="39"/>
  <c r="N23" i="39"/>
  <c r="O12" i="39"/>
  <c r="M31" i="39"/>
  <c r="M23" i="39"/>
  <c r="O34" i="39"/>
  <c r="N29" i="39"/>
  <c r="N34" i="39"/>
  <c r="O31" i="39"/>
  <c r="M29" i="39"/>
  <c r="N26" i="39"/>
  <c r="O23" i="39"/>
  <c r="M21" i="39"/>
  <c r="N18" i="39"/>
  <c r="O15" i="39"/>
  <c r="M13" i="39"/>
  <c r="N10" i="39"/>
  <c r="O7" i="39"/>
  <c r="M34" i="39"/>
  <c r="M26" i="39"/>
  <c r="M18" i="39"/>
  <c r="N15" i="39"/>
  <c r="N7" i="39"/>
  <c r="O33" i="39"/>
  <c r="O25" i="39"/>
  <c r="N20" i="39"/>
  <c r="O17" i="39"/>
  <c r="M15" i="39"/>
  <c r="N12" i="39"/>
  <c r="O9" i="39"/>
  <c r="M7" i="39"/>
  <c r="N33" i="39"/>
  <c r="M28" i="39"/>
  <c r="O22" i="39"/>
  <c r="N17" i="39"/>
  <c r="M12" i="39"/>
  <c r="M5" i="39"/>
  <c r="N30" i="39"/>
  <c r="O27" i="39"/>
  <c r="M25" i="39"/>
  <c r="N22" i="39"/>
  <c r="O19" i="39"/>
  <c r="M17" i="39"/>
  <c r="N14" i="39"/>
  <c r="O11" i="39"/>
  <c r="M9" i="39"/>
  <c r="L3" i="33"/>
  <c r="E3" i="58" l="1"/>
  <c r="L3" i="57"/>
  <c r="E3" i="57"/>
  <c r="S3" i="56"/>
  <c r="L3" i="56"/>
  <c r="E3" i="56"/>
  <c r="E3" i="55"/>
  <c r="AG3" i="54"/>
  <c r="Z3" i="54"/>
  <c r="S3" i="54"/>
  <c r="L3" i="54"/>
  <c r="E3" i="54"/>
  <c r="E3" i="53"/>
  <c r="E3" i="52"/>
  <c r="E3" i="51"/>
  <c r="E3" i="50"/>
  <c r="L3" i="49"/>
  <c r="E3" i="49"/>
  <c r="E3" i="48"/>
  <c r="L3" i="47"/>
  <c r="E3" i="47"/>
  <c r="E3" i="46"/>
  <c r="L3" i="45"/>
  <c r="E3" i="45"/>
  <c r="Z3" i="44"/>
  <c r="S3" i="44"/>
  <c r="L3" i="44"/>
  <c r="E3" i="44"/>
  <c r="L3" i="43"/>
  <c r="E3" i="43"/>
  <c r="S3" i="42"/>
  <c r="L3" i="42"/>
  <c r="E3" i="42"/>
  <c r="S3" i="41"/>
  <c r="L3" i="41"/>
  <c r="E3" i="41"/>
  <c r="E3" i="40"/>
  <c r="S3" i="39"/>
  <c r="E3" i="39"/>
  <c r="AG3" i="38"/>
  <c r="Z3" i="38"/>
  <c r="S3" i="38"/>
  <c r="L3" i="38"/>
  <c r="E3" i="38"/>
  <c r="E3" i="37"/>
  <c r="E3" i="36"/>
  <c r="AU3" i="35"/>
  <c r="AN3" i="35"/>
  <c r="Z3" i="35"/>
  <c r="S3" i="35"/>
  <c r="L3" i="35"/>
  <c r="M9" i="35" s="1"/>
  <c r="E3" i="35"/>
  <c r="AG3" i="34"/>
  <c r="Z3" i="34"/>
  <c r="AB8" i="34" s="1"/>
  <c r="S3" i="34"/>
  <c r="L3" i="34"/>
  <c r="E3" i="34"/>
  <c r="E3" i="33"/>
  <c r="S3" i="32"/>
  <c r="L3" i="32"/>
  <c r="E3" i="32"/>
  <c r="E3" i="31"/>
  <c r="T6" i="56" l="1"/>
  <c r="U6" i="56"/>
  <c r="V6" i="56"/>
  <c r="AX16" i="35"/>
  <c r="AX11" i="35"/>
  <c r="AW11" i="35"/>
  <c r="AV11" i="35"/>
  <c r="AX15" i="35"/>
  <c r="AW19" i="35"/>
  <c r="AW10" i="35"/>
  <c r="AV15" i="35"/>
  <c r="AX14" i="35"/>
  <c r="AW18" i="35"/>
  <c r="AW9" i="35"/>
  <c r="AV14" i="35"/>
  <c r="AX17" i="35"/>
  <c r="AW17" i="35"/>
  <c r="AW12" i="35"/>
  <c r="AV17" i="35"/>
  <c r="AV12" i="35"/>
  <c r="AW16" i="35"/>
  <c r="AV16" i="35"/>
  <c r="AX19" i="35"/>
  <c r="AX10" i="35"/>
  <c r="AW15" i="35"/>
  <c r="AV19" i="35"/>
  <c r="AV10" i="35"/>
  <c r="AX18" i="35"/>
  <c r="AX9" i="35"/>
  <c r="AW14" i="35"/>
  <c r="AV18" i="35"/>
  <c r="AV9" i="35"/>
  <c r="AX12" i="35"/>
  <c r="V6" i="44"/>
  <c r="U6" i="44"/>
  <c r="T6" i="44"/>
  <c r="F6" i="44"/>
  <c r="H6" i="44"/>
  <c r="G6" i="44"/>
  <c r="O6" i="44"/>
  <c r="N6" i="44"/>
  <c r="M6" i="44"/>
  <c r="V8" i="44"/>
  <c r="U11" i="44"/>
  <c r="T14" i="44"/>
  <c r="V16" i="44"/>
  <c r="U19" i="44"/>
  <c r="V23" i="44"/>
  <c r="T28" i="44"/>
  <c r="V30" i="44"/>
  <c r="U33" i="44"/>
  <c r="T36" i="44"/>
  <c r="U40" i="44"/>
  <c r="T43" i="44"/>
  <c r="V45" i="44"/>
  <c r="U48" i="44"/>
  <c r="T51" i="44"/>
  <c r="V53" i="44"/>
  <c r="U56" i="44"/>
  <c r="T9" i="44"/>
  <c r="U14" i="44"/>
  <c r="T17" i="44"/>
  <c r="V19" i="44"/>
  <c r="T24" i="44"/>
  <c r="U28" i="44"/>
  <c r="T31" i="44"/>
  <c r="V33" i="44"/>
  <c r="U36" i="44"/>
  <c r="T38" i="44"/>
  <c r="V40" i="44"/>
  <c r="U43" i="44"/>
  <c r="V11" i="44"/>
  <c r="T7" i="44"/>
  <c r="V9" i="44"/>
  <c r="U12" i="44"/>
  <c r="T15" i="44"/>
  <c r="V17" i="44"/>
  <c r="U20" i="44"/>
  <c r="T22" i="44"/>
  <c r="V24" i="44"/>
  <c r="U26" i="44"/>
  <c r="T29" i="44"/>
  <c r="V31" i="44"/>
  <c r="U34" i="44"/>
  <c r="T37" i="44"/>
  <c r="V38" i="44"/>
  <c r="U41" i="44"/>
  <c r="T44" i="44"/>
  <c r="V46" i="44"/>
  <c r="U49" i="44"/>
  <c r="T52" i="44"/>
  <c r="V54" i="44"/>
  <c r="V5" i="44"/>
  <c r="U7" i="44"/>
  <c r="T10" i="44"/>
  <c r="V12" i="44"/>
  <c r="U15" i="44"/>
  <c r="T18" i="44"/>
  <c r="V20" i="44"/>
  <c r="U22" i="44"/>
  <c r="T25" i="44"/>
  <c r="V26" i="44"/>
  <c r="U29" i="44"/>
  <c r="T32" i="44"/>
  <c r="V34" i="44"/>
  <c r="U37" i="44"/>
  <c r="T39" i="44"/>
  <c r="V41" i="44"/>
  <c r="U44" i="44"/>
  <c r="T47" i="44"/>
  <c r="V49" i="44"/>
  <c r="U52" i="44"/>
  <c r="T55" i="44"/>
  <c r="T5" i="44"/>
  <c r="V7" i="44"/>
  <c r="U10" i="44"/>
  <c r="T13" i="44"/>
  <c r="V15" i="44"/>
  <c r="U18" i="44"/>
  <c r="T21" i="44"/>
  <c r="V22" i="44"/>
  <c r="U25" i="44"/>
  <c r="T27" i="44"/>
  <c r="V29" i="44"/>
  <c r="U32" i="44"/>
  <c r="T35" i="44"/>
  <c r="V37" i="44"/>
  <c r="U39" i="44"/>
  <c r="T42" i="44"/>
  <c r="V44" i="44"/>
  <c r="U47" i="44"/>
  <c r="T50" i="44"/>
  <c r="V52" i="44"/>
  <c r="U55" i="44"/>
  <c r="T8" i="44"/>
  <c r="V10" i="44"/>
  <c r="U13" i="44"/>
  <c r="T16" i="44"/>
  <c r="V18" i="44"/>
  <c r="U21" i="44"/>
  <c r="T23" i="44"/>
  <c r="V25" i="44"/>
  <c r="U27" i="44"/>
  <c r="T30" i="44"/>
  <c r="V32" i="44"/>
  <c r="U35" i="44"/>
  <c r="V39" i="44"/>
  <c r="U42" i="44"/>
  <c r="T45" i="44"/>
  <c r="V47" i="44"/>
  <c r="U50" i="44"/>
  <c r="T53" i="44"/>
  <c r="V55" i="44"/>
  <c r="U8" i="44"/>
  <c r="T11" i="44"/>
  <c r="V13" i="44"/>
  <c r="T12" i="44"/>
  <c r="U23" i="44"/>
  <c r="T33" i="44"/>
  <c r="V42" i="44"/>
  <c r="V50" i="44"/>
  <c r="U5" i="44"/>
  <c r="V14" i="44"/>
  <c r="U24" i="44"/>
  <c r="T34" i="44"/>
  <c r="V43" i="44"/>
  <c r="U51" i="44"/>
  <c r="U16" i="44"/>
  <c r="V35" i="44"/>
  <c r="U45" i="44"/>
  <c r="V51" i="44"/>
  <c r="U17" i="44"/>
  <c r="T26" i="44"/>
  <c r="V36" i="44"/>
  <c r="T46" i="44"/>
  <c r="U53" i="44"/>
  <c r="T19" i="44"/>
  <c r="V27" i="44"/>
  <c r="U46" i="44"/>
  <c r="T54" i="44"/>
  <c r="T20" i="44"/>
  <c r="V28" i="44"/>
  <c r="U38" i="44"/>
  <c r="T48" i="44"/>
  <c r="U54" i="44"/>
  <c r="V21" i="44"/>
  <c r="U30" i="44"/>
  <c r="T40" i="44"/>
  <c r="V48" i="44"/>
  <c r="T56" i="44"/>
  <c r="U9" i="44"/>
  <c r="U31" i="44"/>
  <c r="T41" i="44"/>
  <c r="T49" i="44"/>
  <c r="V56" i="44"/>
  <c r="F6" i="47"/>
  <c r="F5" i="47"/>
  <c r="H5" i="47"/>
  <c r="G5" i="47"/>
  <c r="M6" i="56"/>
  <c r="O6" i="56"/>
  <c r="N6" i="56"/>
  <c r="H5" i="34"/>
  <c r="G5" i="34"/>
  <c r="F5" i="34"/>
  <c r="O5" i="34"/>
  <c r="N5" i="34"/>
  <c r="M5" i="34"/>
  <c r="U5" i="34"/>
  <c r="T5" i="34"/>
  <c r="V5" i="34"/>
  <c r="AC5" i="34"/>
  <c r="AB5" i="34"/>
  <c r="AA5" i="34"/>
  <c r="F6" i="56"/>
  <c r="H6" i="56"/>
  <c r="G6" i="56"/>
  <c r="T24" i="39"/>
  <c r="V24" i="39"/>
  <c r="U24" i="39"/>
  <c r="G8" i="57"/>
  <c r="F11" i="57"/>
  <c r="H13" i="57"/>
  <c r="G16" i="57"/>
  <c r="F19" i="57"/>
  <c r="H21" i="57"/>
  <c r="G24" i="57"/>
  <c r="F27" i="57"/>
  <c r="G6" i="57"/>
  <c r="F9" i="57"/>
  <c r="H11" i="57"/>
  <c r="G14" i="57"/>
  <c r="F17" i="57"/>
  <c r="H19" i="57"/>
  <c r="G22" i="57"/>
  <c r="F25" i="57"/>
  <c r="H27" i="57"/>
  <c r="H8" i="57"/>
  <c r="G12" i="57"/>
  <c r="H15" i="57"/>
  <c r="G19" i="57"/>
  <c r="F23" i="57"/>
  <c r="G26" i="57"/>
  <c r="F6" i="57"/>
  <c r="H9" i="57"/>
  <c r="F13" i="57"/>
  <c r="H16" i="57"/>
  <c r="G20" i="57"/>
  <c r="H23" i="57"/>
  <c r="G27" i="57"/>
  <c r="G7" i="57"/>
  <c r="H10" i="57"/>
  <c r="H14" i="57"/>
  <c r="F18" i="57"/>
  <c r="G21" i="57"/>
  <c r="G25" i="57"/>
  <c r="F5" i="57"/>
  <c r="G11" i="57"/>
  <c r="G17" i="57"/>
  <c r="H22" i="57"/>
  <c r="H5" i="57"/>
  <c r="H6" i="57"/>
  <c r="F12" i="57"/>
  <c r="H17" i="57"/>
  <c r="G23" i="57"/>
  <c r="H7" i="57"/>
  <c r="G13" i="57"/>
  <c r="H18" i="57"/>
  <c r="H24" i="57"/>
  <c r="G10" i="57"/>
  <c r="H20" i="57"/>
  <c r="F14" i="57"/>
  <c r="F22" i="57"/>
  <c r="G15" i="57"/>
  <c r="H26" i="57"/>
  <c r="F10" i="57"/>
  <c r="F24" i="57"/>
  <c r="F8" i="57"/>
  <c r="H25" i="57"/>
  <c r="F15" i="57"/>
  <c r="F26" i="57"/>
  <c r="G18" i="57"/>
  <c r="F16" i="57"/>
  <c r="F21" i="57"/>
  <c r="F20" i="57"/>
  <c r="G9" i="57"/>
  <c r="H12" i="57"/>
  <c r="G5" i="57"/>
  <c r="F7" i="57"/>
  <c r="O8" i="34"/>
  <c r="N11" i="34"/>
  <c r="M14" i="34"/>
  <c r="O16" i="34"/>
  <c r="N19" i="34"/>
  <c r="M22" i="34"/>
  <c r="O24" i="34"/>
  <c r="N27" i="34"/>
  <c r="M30" i="34"/>
  <c r="O32" i="34"/>
  <c r="N35" i="34"/>
  <c r="M38" i="34"/>
  <c r="O40" i="34"/>
  <c r="N43" i="34"/>
  <c r="M46" i="34"/>
  <c r="O48" i="34"/>
  <c r="N51" i="34"/>
  <c r="M54" i="34"/>
  <c r="M9" i="34"/>
  <c r="O11" i="34"/>
  <c r="N14" i="34"/>
  <c r="M17" i="34"/>
  <c r="O19" i="34"/>
  <c r="N22" i="34"/>
  <c r="M25" i="34"/>
  <c r="O27" i="34"/>
  <c r="N30" i="34"/>
  <c r="M33" i="34"/>
  <c r="O35" i="34"/>
  <c r="N38" i="34"/>
  <c r="M41" i="34"/>
  <c r="O43" i="34"/>
  <c r="N46" i="34"/>
  <c r="M49" i="34"/>
  <c r="O51" i="34"/>
  <c r="N54" i="34"/>
  <c r="M57" i="34"/>
  <c r="O59" i="34"/>
  <c r="N62" i="34"/>
  <c r="M65" i="34"/>
  <c r="O67" i="34"/>
  <c r="N9" i="34"/>
  <c r="M12" i="34"/>
  <c r="O14" i="34"/>
  <c r="N17" i="34"/>
  <c r="M20" i="34"/>
  <c r="O22" i="34"/>
  <c r="N25" i="34"/>
  <c r="M28" i="34"/>
  <c r="O30" i="34"/>
  <c r="N33" i="34"/>
  <c r="M36" i="34"/>
  <c r="O38" i="34"/>
  <c r="N41" i="34"/>
  <c r="M44" i="34"/>
  <c r="O46" i="34"/>
  <c r="N49" i="34"/>
  <c r="M52" i="34"/>
  <c r="O54" i="34"/>
  <c r="N57" i="34"/>
  <c r="M60" i="34"/>
  <c r="O62" i="34"/>
  <c r="N65" i="34"/>
  <c r="M68" i="34"/>
  <c r="N8" i="34"/>
  <c r="M13" i="34"/>
  <c r="O17" i="34"/>
  <c r="N21" i="34"/>
  <c r="M26" i="34"/>
  <c r="O29" i="34"/>
  <c r="N34" i="34"/>
  <c r="M39" i="34"/>
  <c r="O42" i="34"/>
  <c r="N47" i="34"/>
  <c r="M51" i="34"/>
  <c r="O55" i="34"/>
  <c r="M59" i="34"/>
  <c r="M63" i="34"/>
  <c r="N66" i="34"/>
  <c r="M6" i="34"/>
  <c r="M15" i="34"/>
  <c r="N48" i="34"/>
  <c r="M53" i="34"/>
  <c r="O56" i="34"/>
  <c r="O60" i="34"/>
  <c r="M64" i="34"/>
  <c r="N67" i="34"/>
  <c r="O9" i="34"/>
  <c r="N13" i="34"/>
  <c r="M18" i="34"/>
  <c r="O21" i="34"/>
  <c r="N26" i="34"/>
  <c r="M31" i="34"/>
  <c r="O34" i="34"/>
  <c r="N39" i="34"/>
  <c r="M43" i="34"/>
  <c r="O47" i="34"/>
  <c r="N52" i="34"/>
  <c r="M56" i="34"/>
  <c r="N59" i="34"/>
  <c r="N63" i="34"/>
  <c r="O66" i="34"/>
  <c r="M10" i="34"/>
  <c r="O13" i="34"/>
  <c r="N18" i="34"/>
  <c r="M23" i="34"/>
  <c r="O26" i="34"/>
  <c r="N31" i="34"/>
  <c r="M35" i="34"/>
  <c r="O39" i="34"/>
  <c r="N44" i="34"/>
  <c r="M48" i="34"/>
  <c r="O52" i="34"/>
  <c r="N56" i="34"/>
  <c r="N60" i="34"/>
  <c r="O63" i="34"/>
  <c r="M67" i="34"/>
  <c r="N10" i="34"/>
  <c r="O18" i="34"/>
  <c r="N23" i="34"/>
  <c r="M27" i="34"/>
  <c r="O31" i="34"/>
  <c r="N36" i="34"/>
  <c r="M40" i="34"/>
  <c r="O44" i="34"/>
  <c r="O10" i="34"/>
  <c r="M19" i="34"/>
  <c r="N28" i="34"/>
  <c r="O36" i="34"/>
  <c r="M45" i="34"/>
  <c r="N53" i="34"/>
  <c r="M61" i="34"/>
  <c r="N68" i="34"/>
  <c r="M11" i="34"/>
  <c r="N20" i="34"/>
  <c r="O28" i="34"/>
  <c r="M37" i="34"/>
  <c r="N45" i="34"/>
  <c r="O53" i="34"/>
  <c r="N61" i="34"/>
  <c r="O68" i="34"/>
  <c r="N7" i="34"/>
  <c r="O15" i="34"/>
  <c r="M24" i="34"/>
  <c r="N32" i="34"/>
  <c r="O41" i="34"/>
  <c r="M50" i="34"/>
  <c r="M58" i="34"/>
  <c r="O64" i="34"/>
  <c r="O7" i="34"/>
  <c r="M16" i="34"/>
  <c r="N24" i="34"/>
  <c r="O33" i="34"/>
  <c r="M42" i="34"/>
  <c r="N50" i="34"/>
  <c r="N58" i="34"/>
  <c r="O65" i="34"/>
  <c r="M8" i="34"/>
  <c r="O25" i="34"/>
  <c r="N42" i="34"/>
  <c r="O58" i="34"/>
  <c r="N12" i="34"/>
  <c r="M29" i="34"/>
  <c r="O45" i="34"/>
  <c r="O61" i="34"/>
  <c r="N37" i="34"/>
  <c r="N6" i="34"/>
  <c r="O37" i="34"/>
  <c r="M7" i="34"/>
  <c r="N40" i="34"/>
  <c r="O12" i="34"/>
  <c r="N29" i="34"/>
  <c r="M47" i="34"/>
  <c r="M62" i="34"/>
  <c r="N15" i="34"/>
  <c r="M32" i="34"/>
  <c r="O49" i="34"/>
  <c r="N64" i="34"/>
  <c r="N16" i="34"/>
  <c r="M34" i="34"/>
  <c r="O50" i="34"/>
  <c r="M66" i="34"/>
  <c r="O20" i="34"/>
  <c r="M55" i="34"/>
  <c r="M21" i="34"/>
  <c r="N55" i="34"/>
  <c r="O6" i="34"/>
  <c r="O23" i="34"/>
  <c r="O57" i="34"/>
  <c r="AH6" i="38"/>
  <c r="AJ8" i="38"/>
  <c r="AH12" i="38"/>
  <c r="AI6" i="38"/>
  <c r="AI12" i="38"/>
  <c r="AH7" i="38"/>
  <c r="AI5" i="38"/>
  <c r="AH8" i="38"/>
  <c r="AJ5" i="38"/>
  <c r="AI8" i="38"/>
  <c r="AH5" i="38"/>
  <c r="AI7" i="38"/>
  <c r="AJ7" i="38"/>
  <c r="AJ12" i="38"/>
  <c r="AJ6" i="38"/>
  <c r="U9" i="34"/>
  <c r="T12" i="34"/>
  <c r="V14" i="34"/>
  <c r="U17" i="34"/>
  <c r="T20" i="34"/>
  <c r="V22" i="34"/>
  <c r="U25" i="34"/>
  <c r="T28" i="34"/>
  <c r="V30" i="34"/>
  <c r="U33" i="34"/>
  <c r="T36" i="34"/>
  <c r="V38" i="34"/>
  <c r="U41" i="34"/>
  <c r="T44" i="34"/>
  <c r="V46" i="34"/>
  <c r="U49" i="34"/>
  <c r="T52" i="34"/>
  <c r="V54" i="34"/>
  <c r="U57" i="34"/>
  <c r="T60" i="34"/>
  <c r="V62" i="34"/>
  <c r="U65" i="34"/>
  <c r="T68" i="34"/>
  <c r="T7" i="34"/>
  <c r="V9" i="34"/>
  <c r="U12" i="34"/>
  <c r="T15" i="34"/>
  <c r="V17" i="34"/>
  <c r="U20" i="34"/>
  <c r="T23" i="34"/>
  <c r="V25" i="34"/>
  <c r="U28" i="34"/>
  <c r="T31" i="34"/>
  <c r="V33" i="34"/>
  <c r="U36" i="34"/>
  <c r="T39" i="34"/>
  <c r="V41" i="34"/>
  <c r="U44" i="34"/>
  <c r="T47" i="34"/>
  <c r="V49" i="34"/>
  <c r="U52" i="34"/>
  <c r="T55" i="34"/>
  <c r="V57" i="34"/>
  <c r="U60" i="34"/>
  <c r="T63" i="34"/>
  <c r="V65" i="34"/>
  <c r="U68" i="34"/>
  <c r="U7" i="34"/>
  <c r="T10" i="34"/>
  <c r="V12" i="34"/>
  <c r="U15" i="34"/>
  <c r="T18" i="34"/>
  <c r="V20" i="34"/>
  <c r="U23" i="34"/>
  <c r="T26" i="34"/>
  <c r="V28" i="34"/>
  <c r="U31" i="34"/>
  <c r="T34" i="34"/>
  <c r="V36" i="34"/>
  <c r="U39" i="34"/>
  <c r="T42" i="34"/>
  <c r="V44" i="34"/>
  <c r="U47" i="34"/>
  <c r="T50" i="34"/>
  <c r="V52" i="34"/>
  <c r="U55" i="34"/>
  <c r="T58" i="34"/>
  <c r="V60" i="34"/>
  <c r="U63" i="34"/>
  <c r="T66" i="34"/>
  <c r="V68" i="34"/>
  <c r="T11" i="34"/>
  <c r="V15" i="34"/>
  <c r="U19" i="34"/>
  <c r="T24" i="34"/>
  <c r="V27" i="34"/>
  <c r="U32" i="34"/>
  <c r="T37" i="34"/>
  <c r="V40" i="34"/>
  <c r="U45" i="34"/>
  <c r="T49" i="34"/>
  <c r="V53" i="34"/>
  <c r="U58" i="34"/>
  <c r="T62" i="34"/>
  <c r="V66" i="34"/>
  <c r="U8" i="34"/>
  <c r="V16" i="34"/>
  <c r="T25" i="34"/>
  <c r="V29" i="34"/>
  <c r="T38" i="34"/>
  <c r="U46" i="34"/>
  <c r="V55" i="34"/>
  <c r="U59" i="34"/>
  <c r="V67" i="34"/>
  <c r="V7" i="34"/>
  <c r="U11" i="34"/>
  <c r="T16" i="34"/>
  <c r="V19" i="34"/>
  <c r="U24" i="34"/>
  <c r="T29" i="34"/>
  <c r="V32" i="34"/>
  <c r="U37" i="34"/>
  <c r="T41" i="34"/>
  <c r="V45" i="34"/>
  <c r="U50" i="34"/>
  <c r="T54" i="34"/>
  <c r="V58" i="34"/>
  <c r="U62" i="34"/>
  <c r="T67" i="34"/>
  <c r="T8" i="34"/>
  <c r="V11" i="34"/>
  <c r="U16" i="34"/>
  <c r="T21" i="34"/>
  <c r="V24" i="34"/>
  <c r="U29" i="34"/>
  <c r="T33" i="34"/>
  <c r="V37" i="34"/>
  <c r="U42" i="34"/>
  <c r="T46" i="34"/>
  <c r="V50" i="34"/>
  <c r="U54" i="34"/>
  <c r="T59" i="34"/>
  <c r="V63" i="34"/>
  <c r="U67" i="34"/>
  <c r="T13" i="34"/>
  <c r="U21" i="34"/>
  <c r="U34" i="34"/>
  <c r="V42" i="34"/>
  <c r="T51" i="34"/>
  <c r="T64" i="34"/>
  <c r="V8" i="34"/>
  <c r="T17" i="34"/>
  <c r="U26" i="34"/>
  <c r="V34" i="34"/>
  <c r="T43" i="34"/>
  <c r="U51" i="34"/>
  <c r="V59" i="34"/>
  <c r="U6" i="34"/>
  <c r="T9" i="34"/>
  <c r="U18" i="34"/>
  <c r="V26" i="34"/>
  <c r="T35" i="34"/>
  <c r="U43" i="34"/>
  <c r="V51" i="34"/>
  <c r="T61" i="34"/>
  <c r="V6" i="34"/>
  <c r="V13" i="34"/>
  <c r="T22" i="34"/>
  <c r="U30" i="34"/>
  <c r="V39" i="34"/>
  <c r="T48" i="34"/>
  <c r="U56" i="34"/>
  <c r="V64" i="34"/>
  <c r="T14" i="34"/>
  <c r="U22" i="34"/>
  <c r="V31" i="34"/>
  <c r="T40" i="34"/>
  <c r="U48" i="34"/>
  <c r="V56" i="34"/>
  <c r="T65" i="34"/>
  <c r="U14" i="34"/>
  <c r="T32" i="34"/>
  <c r="V48" i="34"/>
  <c r="U66" i="34"/>
  <c r="V18" i="34"/>
  <c r="U35" i="34"/>
  <c r="T53" i="34"/>
  <c r="T6" i="34"/>
  <c r="T27" i="34"/>
  <c r="U61" i="34"/>
  <c r="U27" i="34"/>
  <c r="V61" i="34"/>
  <c r="T30" i="34"/>
  <c r="U64" i="34"/>
  <c r="T19" i="34"/>
  <c r="V35" i="34"/>
  <c r="U53" i="34"/>
  <c r="V21" i="34"/>
  <c r="U38" i="34"/>
  <c r="T56" i="34"/>
  <c r="V23" i="34"/>
  <c r="U40" i="34"/>
  <c r="T57" i="34"/>
  <c r="U10" i="34"/>
  <c r="V43" i="34"/>
  <c r="V10" i="34"/>
  <c r="T45" i="34"/>
  <c r="U13" i="34"/>
  <c r="V47" i="34"/>
  <c r="F7" i="38"/>
  <c r="H9" i="38"/>
  <c r="G12" i="38"/>
  <c r="G7" i="38"/>
  <c r="F10" i="38"/>
  <c r="H12" i="38"/>
  <c r="F8" i="38"/>
  <c r="H10" i="38"/>
  <c r="H5" i="38"/>
  <c r="G9" i="38"/>
  <c r="F6" i="38"/>
  <c r="G10" i="38"/>
  <c r="G6" i="38"/>
  <c r="F11" i="38"/>
  <c r="F12" i="38"/>
  <c r="H6" i="38"/>
  <c r="G5" i="38"/>
  <c r="H7" i="38"/>
  <c r="F5" i="38"/>
  <c r="G8" i="38"/>
  <c r="H8" i="38"/>
  <c r="F9" i="38"/>
  <c r="G11" i="38"/>
  <c r="H11" i="38"/>
  <c r="H6" i="39"/>
  <c r="G9" i="39"/>
  <c r="F12" i="39"/>
  <c r="H14" i="39"/>
  <c r="G17" i="39"/>
  <c r="F20" i="39"/>
  <c r="H22" i="39"/>
  <c r="G25" i="39"/>
  <c r="F28" i="39"/>
  <c r="H30" i="39"/>
  <c r="G33" i="39"/>
  <c r="G8" i="39"/>
  <c r="G11" i="39"/>
  <c r="G14" i="39"/>
  <c r="H17" i="39"/>
  <c r="H20" i="39"/>
  <c r="H23" i="39"/>
  <c r="H26" i="39"/>
  <c r="H29" i="39"/>
  <c r="H32" i="39"/>
  <c r="F5" i="39"/>
  <c r="H8" i="39"/>
  <c r="H11" i="39"/>
  <c r="F15" i="39"/>
  <c r="F18" i="39"/>
  <c r="F21" i="39"/>
  <c r="F24" i="39"/>
  <c r="F27" i="39"/>
  <c r="F30" i="39"/>
  <c r="F33" i="39"/>
  <c r="G6" i="39"/>
  <c r="H9" i="39"/>
  <c r="H12" i="39"/>
  <c r="H15" i="39"/>
  <c r="H18" i="39"/>
  <c r="H21" i="39"/>
  <c r="H24" i="39"/>
  <c r="H27" i="39"/>
  <c r="F31" i="39"/>
  <c r="F34" i="39"/>
  <c r="F9" i="39"/>
  <c r="H13" i="39"/>
  <c r="F19" i="39"/>
  <c r="G23" i="39"/>
  <c r="H28" i="39"/>
  <c r="H33" i="39"/>
  <c r="F10" i="39"/>
  <c r="F14" i="39"/>
  <c r="G19" i="39"/>
  <c r="G24" i="39"/>
  <c r="F29" i="39"/>
  <c r="G34" i="39"/>
  <c r="G10" i="39"/>
  <c r="G15" i="39"/>
  <c r="H19" i="39"/>
  <c r="F25" i="39"/>
  <c r="G29" i="39"/>
  <c r="H34" i="39"/>
  <c r="F7" i="39"/>
  <c r="G13" i="39"/>
  <c r="F22" i="39"/>
  <c r="G30" i="39"/>
  <c r="G7" i="39"/>
  <c r="F16" i="39"/>
  <c r="G22" i="39"/>
  <c r="G31" i="39"/>
  <c r="H7" i="39"/>
  <c r="G16" i="39"/>
  <c r="F23" i="39"/>
  <c r="H31" i="39"/>
  <c r="F8" i="39"/>
  <c r="H16" i="39"/>
  <c r="H25" i="39"/>
  <c r="F32" i="39"/>
  <c r="F17" i="39"/>
  <c r="G32" i="39"/>
  <c r="G18" i="39"/>
  <c r="G5" i="39"/>
  <c r="F11" i="39"/>
  <c r="G26" i="39"/>
  <c r="G12" i="39"/>
  <c r="G27" i="39"/>
  <c r="F13" i="39"/>
  <c r="G28" i="39"/>
  <c r="H5" i="39"/>
  <c r="F6" i="39"/>
  <c r="H10" i="39"/>
  <c r="G20" i="39"/>
  <c r="G21" i="39"/>
  <c r="F26" i="39"/>
  <c r="N6" i="33"/>
  <c r="O11" i="33"/>
  <c r="N14" i="33"/>
  <c r="N5" i="33"/>
  <c r="O6" i="33"/>
  <c r="M12" i="33"/>
  <c r="O14" i="33"/>
  <c r="O5" i="33"/>
  <c r="M7" i="33"/>
  <c r="N12" i="33"/>
  <c r="M15" i="33"/>
  <c r="M5" i="33"/>
  <c r="N8" i="33"/>
  <c r="M13" i="33"/>
  <c r="O16" i="33"/>
  <c r="O8" i="33"/>
  <c r="N13" i="33"/>
  <c r="N7" i="33"/>
  <c r="M11" i="33"/>
  <c r="O15" i="33"/>
  <c r="O7" i="33"/>
  <c r="N11" i="33"/>
  <c r="M16" i="33"/>
  <c r="M8" i="33"/>
  <c r="N16" i="33"/>
  <c r="O13" i="33"/>
  <c r="M14" i="33"/>
  <c r="M6" i="33"/>
  <c r="O12" i="33"/>
  <c r="N15" i="33"/>
  <c r="M6" i="38"/>
  <c r="O8" i="38"/>
  <c r="N11" i="38"/>
  <c r="N8" i="38"/>
  <c r="O11" i="38"/>
  <c r="M9" i="38"/>
  <c r="M12" i="38"/>
  <c r="O6" i="38"/>
  <c r="O9" i="38"/>
  <c r="O12" i="38"/>
  <c r="N7" i="38"/>
  <c r="N12" i="38"/>
  <c r="O7" i="38"/>
  <c r="N5" i="38"/>
  <c r="M8" i="38"/>
  <c r="O5" i="38"/>
  <c r="N6" i="38"/>
  <c r="M7" i="38"/>
  <c r="N9" i="38"/>
  <c r="M10" i="38"/>
  <c r="N10" i="38"/>
  <c r="O10" i="38"/>
  <c r="M11" i="38"/>
  <c r="M5" i="38"/>
  <c r="G7" i="34"/>
  <c r="F10" i="34"/>
  <c r="H12" i="34"/>
  <c r="G15" i="34"/>
  <c r="F18" i="34"/>
  <c r="H20" i="34"/>
  <c r="G23" i="34"/>
  <c r="F26" i="34"/>
  <c r="H28" i="34"/>
  <c r="G31" i="34"/>
  <c r="F34" i="34"/>
  <c r="H36" i="34"/>
  <c r="G39" i="34"/>
  <c r="F42" i="34"/>
  <c r="H44" i="34"/>
  <c r="G47" i="34"/>
  <c r="F50" i="34"/>
  <c r="H52" i="34"/>
  <c r="H7" i="34"/>
  <c r="G10" i="34"/>
  <c r="G13" i="34"/>
  <c r="G16" i="34"/>
  <c r="G19" i="34"/>
  <c r="G22" i="34"/>
  <c r="G25" i="34"/>
  <c r="G28" i="34"/>
  <c r="H31" i="34"/>
  <c r="H34" i="34"/>
  <c r="H37" i="34"/>
  <c r="H40" i="34"/>
  <c r="H43" i="34"/>
  <c r="H46" i="34"/>
  <c r="H49" i="34"/>
  <c r="F53" i="34"/>
  <c r="H55" i="34"/>
  <c r="G58" i="34"/>
  <c r="F61" i="34"/>
  <c r="H63" i="34"/>
  <c r="G66" i="34"/>
  <c r="G6" i="34"/>
  <c r="G61" i="34"/>
  <c r="F64" i="34"/>
  <c r="H66" i="34"/>
  <c r="H6" i="34"/>
  <c r="G8" i="34"/>
  <c r="G11" i="34"/>
  <c r="G14" i="34"/>
  <c r="G17" i="34"/>
  <c r="G20" i="34"/>
  <c r="H23" i="34"/>
  <c r="H26" i="34"/>
  <c r="H29" i="34"/>
  <c r="H32" i="34"/>
  <c r="H35" i="34"/>
  <c r="H38" i="34"/>
  <c r="H41" i="34"/>
  <c r="F45" i="34"/>
  <c r="F51" i="34"/>
  <c r="F54" i="34"/>
  <c r="F7" i="34"/>
  <c r="H10" i="34"/>
  <c r="H13" i="34"/>
  <c r="H16" i="34"/>
  <c r="H19" i="34"/>
  <c r="H22" i="34"/>
  <c r="H25" i="34"/>
  <c r="F29" i="34"/>
  <c r="F32" i="34"/>
  <c r="F35" i="34"/>
  <c r="F38" i="34"/>
  <c r="F41" i="34"/>
  <c r="F44" i="34"/>
  <c r="F47" i="34"/>
  <c r="G50" i="34"/>
  <c r="G53" i="34"/>
  <c r="F56" i="34"/>
  <c r="F8" i="34"/>
  <c r="F11" i="34"/>
  <c r="F14" i="34"/>
  <c r="F17" i="34"/>
  <c r="F20" i="34"/>
  <c r="F23" i="34"/>
  <c r="G26" i="34"/>
  <c r="G29" i="34"/>
  <c r="G32" i="34"/>
  <c r="G35" i="34"/>
  <c r="G38" i="34"/>
  <c r="G41" i="34"/>
  <c r="G44" i="34"/>
  <c r="H47" i="34"/>
  <c r="H50" i="34"/>
  <c r="H53" i="34"/>
  <c r="G56" i="34"/>
  <c r="F59" i="34"/>
  <c r="H61" i="34"/>
  <c r="G64" i="34"/>
  <c r="F67" i="34"/>
  <c r="F6" i="34"/>
  <c r="H11" i="34"/>
  <c r="H17" i="34"/>
  <c r="F24" i="34"/>
  <c r="F30" i="34"/>
  <c r="F36" i="34"/>
  <c r="G42" i="34"/>
  <c r="F48" i="34"/>
  <c r="G52" i="34"/>
  <c r="H57" i="34"/>
  <c r="F62" i="34"/>
  <c r="H65" i="34"/>
  <c r="F12" i="34"/>
  <c r="G18" i="34"/>
  <c r="G24" i="34"/>
  <c r="G30" i="34"/>
  <c r="G36" i="34"/>
  <c r="H42" i="34"/>
  <c r="G48" i="34"/>
  <c r="G54" i="34"/>
  <c r="F58" i="34"/>
  <c r="G62" i="34"/>
  <c r="F66" i="34"/>
  <c r="F9" i="34"/>
  <c r="F15" i="34"/>
  <c r="G21" i="34"/>
  <c r="G27" i="34"/>
  <c r="G33" i="34"/>
  <c r="H39" i="34"/>
  <c r="H45" i="34"/>
  <c r="G51" i="34"/>
  <c r="H56" i="34"/>
  <c r="F60" i="34"/>
  <c r="H64" i="34"/>
  <c r="G68" i="34"/>
  <c r="G9" i="34"/>
  <c r="H15" i="34"/>
  <c r="H21" i="34"/>
  <c r="H27" i="34"/>
  <c r="H33" i="34"/>
  <c r="F40" i="34"/>
  <c r="F46" i="34"/>
  <c r="H51" i="34"/>
  <c r="F57" i="34"/>
  <c r="G60" i="34"/>
  <c r="F65" i="34"/>
  <c r="H68" i="34"/>
  <c r="H9" i="34"/>
  <c r="F22" i="34"/>
  <c r="G34" i="34"/>
  <c r="G46" i="34"/>
  <c r="G57" i="34"/>
  <c r="G65" i="34"/>
  <c r="G12" i="34"/>
  <c r="H24" i="34"/>
  <c r="F37" i="34"/>
  <c r="H48" i="34"/>
  <c r="H58" i="34"/>
  <c r="G67" i="34"/>
  <c r="H30" i="34"/>
  <c r="H54" i="34"/>
  <c r="F19" i="34"/>
  <c r="G43" i="34"/>
  <c r="F63" i="34"/>
  <c r="H8" i="34"/>
  <c r="F33" i="34"/>
  <c r="G55" i="34"/>
  <c r="F13" i="34"/>
  <c r="F25" i="34"/>
  <c r="G37" i="34"/>
  <c r="F49" i="34"/>
  <c r="G59" i="34"/>
  <c r="H67" i="34"/>
  <c r="H14" i="34"/>
  <c r="F27" i="34"/>
  <c r="F39" i="34"/>
  <c r="G49" i="34"/>
  <c r="H59" i="34"/>
  <c r="F68" i="34"/>
  <c r="F16" i="34"/>
  <c r="F28" i="34"/>
  <c r="G40" i="34"/>
  <c r="F52" i="34"/>
  <c r="H60" i="34"/>
  <c r="H18" i="34"/>
  <c r="F43" i="34"/>
  <c r="H62" i="34"/>
  <c r="F31" i="34"/>
  <c r="F55" i="34"/>
  <c r="F21" i="34"/>
  <c r="G45" i="34"/>
  <c r="G63" i="34"/>
  <c r="G8" i="36"/>
  <c r="F11" i="36"/>
  <c r="H13" i="36"/>
  <c r="F6" i="36"/>
  <c r="H8" i="36"/>
  <c r="G11" i="36"/>
  <c r="F14" i="36"/>
  <c r="H6" i="36"/>
  <c r="G9" i="36"/>
  <c r="F12" i="36"/>
  <c r="H14" i="36"/>
  <c r="G7" i="36"/>
  <c r="H11" i="36"/>
  <c r="F5" i="36"/>
  <c r="H7" i="36"/>
  <c r="G12" i="36"/>
  <c r="F8" i="36"/>
  <c r="H12" i="36"/>
  <c r="H10" i="36"/>
  <c r="F13" i="36"/>
  <c r="G6" i="36"/>
  <c r="G13" i="36"/>
  <c r="F7" i="36"/>
  <c r="G14" i="36"/>
  <c r="F9" i="36"/>
  <c r="H9" i="36"/>
  <c r="H5" i="36"/>
  <c r="F10" i="36"/>
  <c r="G10" i="36"/>
  <c r="G5" i="36"/>
  <c r="H7" i="42"/>
  <c r="G10" i="42"/>
  <c r="F13" i="42"/>
  <c r="H15" i="42"/>
  <c r="G18" i="42"/>
  <c r="F21" i="42"/>
  <c r="H23" i="42"/>
  <c r="G26" i="42"/>
  <c r="F8" i="42"/>
  <c r="H10" i="42"/>
  <c r="G13" i="42"/>
  <c r="F16" i="42"/>
  <c r="H18" i="42"/>
  <c r="G21" i="42"/>
  <c r="F24" i="42"/>
  <c r="H26" i="42"/>
  <c r="H8" i="42"/>
  <c r="F12" i="42"/>
  <c r="G15" i="42"/>
  <c r="G19" i="42"/>
  <c r="H22" i="42"/>
  <c r="F26" i="42"/>
  <c r="F9" i="42"/>
  <c r="G12" i="42"/>
  <c r="G16" i="42"/>
  <c r="H19" i="42"/>
  <c r="F23" i="42"/>
  <c r="F27" i="42"/>
  <c r="G6" i="42"/>
  <c r="H9" i="42"/>
  <c r="H13" i="42"/>
  <c r="F17" i="42"/>
  <c r="G20" i="42"/>
  <c r="G24" i="42"/>
  <c r="H27" i="42"/>
  <c r="F7" i="42"/>
  <c r="H12" i="42"/>
  <c r="F18" i="42"/>
  <c r="H24" i="42"/>
  <c r="G7" i="42"/>
  <c r="F14" i="42"/>
  <c r="F19" i="42"/>
  <c r="F25" i="42"/>
  <c r="G8" i="42"/>
  <c r="G14" i="42"/>
  <c r="F20" i="42"/>
  <c r="G25" i="42"/>
  <c r="H11" i="42"/>
  <c r="F22" i="42"/>
  <c r="H14" i="42"/>
  <c r="G22" i="42"/>
  <c r="F6" i="42"/>
  <c r="F15" i="42"/>
  <c r="G23" i="42"/>
  <c r="H6" i="42"/>
  <c r="H16" i="42"/>
  <c r="H25" i="42"/>
  <c r="G9" i="42"/>
  <c r="G27" i="42"/>
  <c r="F10" i="42"/>
  <c r="G5" i="42"/>
  <c r="H17" i="42"/>
  <c r="H20" i="42"/>
  <c r="H21" i="42"/>
  <c r="G17" i="42"/>
  <c r="H5" i="42"/>
  <c r="F11" i="42"/>
  <c r="F5" i="42"/>
  <c r="G11" i="42"/>
  <c r="M6" i="35"/>
  <c r="O8" i="35"/>
  <c r="N11" i="35"/>
  <c r="M14" i="35"/>
  <c r="O16" i="35"/>
  <c r="N19" i="35"/>
  <c r="M22" i="35"/>
  <c r="M5" i="35"/>
  <c r="N6" i="35"/>
  <c r="O11" i="35"/>
  <c r="N14" i="35"/>
  <c r="M17" i="35"/>
  <c r="O19" i="35"/>
  <c r="N22" i="35"/>
  <c r="O6" i="35"/>
  <c r="N9" i="35"/>
  <c r="M12" i="35"/>
  <c r="N17" i="35"/>
  <c r="O22" i="35"/>
  <c r="M7" i="35"/>
  <c r="O9" i="35"/>
  <c r="N12" i="35"/>
  <c r="M15" i="35"/>
  <c r="O17" i="35"/>
  <c r="N20" i="35"/>
  <c r="M23" i="35"/>
  <c r="N7" i="35"/>
  <c r="M10" i="35"/>
  <c r="O12" i="35"/>
  <c r="N15" i="35"/>
  <c r="M18" i="35"/>
  <c r="O20" i="35"/>
  <c r="N23" i="35"/>
  <c r="O7" i="35"/>
  <c r="N10" i="35"/>
  <c r="M13" i="35"/>
  <c r="O15" i="35"/>
  <c r="N18" i="35"/>
  <c r="M21" i="35"/>
  <c r="O23" i="35"/>
  <c r="M8" i="35"/>
  <c r="O10" i="35"/>
  <c r="N13" i="35"/>
  <c r="M16" i="35"/>
  <c r="O18" i="35"/>
  <c r="N21" i="35"/>
  <c r="N5" i="35"/>
  <c r="N8" i="35"/>
  <c r="M11" i="35"/>
  <c r="O13" i="35"/>
  <c r="N16" i="35"/>
  <c r="M19" i="35"/>
  <c r="O21" i="35"/>
  <c r="O5" i="35"/>
  <c r="O14" i="35"/>
  <c r="M20" i="35"/>
  <c r="G8" i="54"/>
  <c r="F11" i="54"/>
  <c r="H13" i="54"/>
  <c r="G16" i="54"/>
  <c r="F19" i="54"/>
  <c r="H21" i="54"/>
  <c r="G24" i="54"/>
  <c r="F27" i="54"/>
  <c r="H29" i="54"/>
  <c r="G32" i="54"/>
  <c r="F35" i="54"/>
  <c r="H37" i="54"/>
  <c r="G40" i="54"/>
  <c r="F43" i="54"/>
  <c r="H45" i="54"/>
  <c r="G48" i="54"/>
  <c r="F51" i="54"/>
  <c r="H53" i="54"/>
  <c r="G56" i="54"/>
  <c r="F59" i="54"/>
  <c r="H61" i="54"/>
  <c r="G64" i="54"/>
  <c r="F67" i="54"/>
  <c r="H69" i="54"/>
  <c r="G72" i="54"/>
  <c r="F75" i="54"/>
  <c r="F5" i="54"/>
  <c r="F6" i="54"/>
  <c r="F9" i="54"/>
  <c r="F12" i="54"/>
  <c r="F15" i="54"/>
  <c r="F18" i="54"/>
  <c r="F21" i="54"/>
  <c r="F24" i="54"/>
  <c r="G27" i="54"/>
  <c r="G30" i="54"/>
  <c r="G33" i="54"/>
  <c r="G36" i="54"/>
  <c r="G39" i="54"/>
  <c r="G42" i="54"/>
  <c r="G45" i="54"/>
  <c r="H48" i="54"/>
  <c r="H51" i="54"/>
  <c r="H54" i="54"/>
  <c r="H57" i="54"/>
  <c r="H60" i="54"/>
  <c r="H63" i="54"/>
  <c r="H66" i="54"/>
  <c r="F70" i="54"/>
  <c r="F73" i="54"/>
  <c r="F76" i="54"/>
  <c r="H8" i="54"/>
  <c r="G12" i="54"/>
  <c r="H15" i="54"/>
  <c r="G19" i="54"/>
  <c r="H22" i="54"/>
  <c r="F26" i="54"/>
  <c r="G29" i="54"/>
  <c r="F33" i="54"/>
  <c r="H36" i="54"/>
  <c r="F40" i="54"/>
  <c r="H43" i="54"/>
  <c r="F47" i="54"/>
  <c r="G50" i="54"/>
  <c r="F54" i="54"/>
  <c r="G57" i="54"/>
  <c r="F61" i="54"/>
  <c r="H64" i="54"/>
  <c r="F68" i="54"/>
  <c r="G71" i="54"/>
  <c r="H74" i="54"/>
  <c r="G6" i="54"/>
  <c r="H9" i="54"/>
  <c r="F13" i="54"/>
  <c r="H16" i="54"/>
  <c r="F20" i="54"/>
  <c r="G23" i="54"/>
  <c r="H26" i="54"/>
  <c r="H30" i="54"/>
  <c r="F34" i="54"/>
  <c r="G37" i="54"/>
  <c r="F41" i="54"/>
  <c r="G44" i="54"/>
  <c r="H47" i="54"/>
  <c r="G51" i="54"/>
  <c r="F55" i="54"/>
  <c r="G58" i="54"/>
  <c r="F62" i="54"/>
  <c r="G65" i="54"/>
  <c r="H68" i="54"/>
  <c r="F72" i="54"/>
  <c r="H75" i="54"/>
  <c r="H7" i="54"/>
  <c r="H12" i="54"/>
  <c r="G17" i="54"/>
  <c r="F22" i="54"/>
  <c r="G26" i="54"/>
  <c r="G31" i="54"/>
  <c r="H35" i="54"/>
  <c r="H40" i="54"/>
  <c r="F45" i="54"/>
  <c r="H49" i="54"/>
  <c r="G54" i="54"/>
  <c r="G59" i="54"/>
  <c r="G63" i="54"/>
  <c r="G68" i="54"/>
  <c r="G73" i="54"/>
  <c r="H5" i="54"/>
  <c r="F8" i="54"/>
  <c r="G13" i="54"/>
  <c r="H17" i="54"/>
  <c r="G22" i="54"/>
  <c r="H27" i="54"/>
  <c r="H31" i="54"/>
  <c r="F36" i="54"/>
  <c r="G41" i="54"/>
  <c r="F46" i="54"/>
  <c r="F50" i="54"/>
  <c r="G55" i="54"/>
  <c r="H59" i="54"/>
  <c r="F64" i="54"/>
  <c r="F69" i="54"/>
  <c r="H73" i="54"/>
  <c r="G9" i="54"/>
  <c r="F14" i="54"/>
  <c r="G18" i="54"/>
  <c r="F23" i="54"/>
  <c r="F28" i="54"/>
  <c r="F32" i="54"/>
  <c r="F37" i="54"/>
  <c r="H41" i="54"/>
  <c r="G46" i="54"/>
  <c r="H50" i="54"/>
  <c r="H55" i="54"/>
  <c r="F60" i="54"/>
  <c r="F65" i="54"/>
  <c r="G69" i="54"/>
  <c r="F74" i="54"/>
  <c r="F10" i="54"/>
  <c r="F16" i="54"/>
  <c r="H24" i="54"/>
  <c r="F31" i="54"/>
  <c r="H38" i="54"/>
  <c r="H46" i="54"/>
  <c r="F53" i="54"/>
  <c r="G61" i="54"/>
  <c r="H67" i="54"/>
  <c r="G76" i="54"/>
  <c r="G10" i="54"/>
  <c r="F17" i="54"/>
  <c r="F25" i="54"/>
  <c r="H32" i="54"/>
  <c r="F39" i="54"/>
  <c r="G47" i="54"/>
  <c r="G53" i="54"/>
  <c r="G62" i="54"/>
  <c r="G70" i="54"/>
  <c r="H76" i="54"/>
  <c r="H10" i="54"/>
  <c r="H18" i="54"/>
  <c r="G25" i="54"/>
  <c r="H33" i="54"/>
  <c r="H39" i="54"/>
  <c r="F48" i="54"/>
  <c r="F56" i="54"/>
  <c r="H62" i="54"/>
  <c r="H70" i="54"/>
  <c r="G5" i="54"/>
  <c r="G11" i="54"/>
  <c r="G21" i="54"/>
  <c r="H34" i="54"/>
  <c r="H44" i="54"/>
  <c r="F58" i="54"/>
  <c r="F71" i="54"/>
  <c r="H11" i="54"/>
  <c r="H23" i="54"/>
  <c r="G35" i="54"/>
  <c r="F49" i="54"/>
  <c r="H58" i="54"/>
  <c r="H71" i="54"/>
  <c r="H14" i="54"/>
  <c r="G28" i="54"/>
  <c r="G38" i="54"/>
  <c r="F52" i="54"/>
  <c r="F63" i="54"/>
  <c r="G74" i="54"/>
  <c r="H19" i="54"/>
  <c r="F38" i="54"/>
  <c r="H56" i="54"/>
  <c r="G75" i="54"/>
  <c r="G20" i="54"/>
  <c r="F42" i="54"/>
  <c r="F57" i="54"/>
  <c r="H20" i="54"/>
  <c r="H42" i="54"/>
  <c r="G60" i="54"/>
  <c r="F29" i="54"/>
  <c r="H65" i="54"/>
  <c r="H6" i="54"/>
  <c r="F30" i="54"/>
  <c r="F66" i="54"/>
  <c r="F7" i="54"/>
  <c r="G34" i="54"/>
  <c r="G66" i="54"/>
  <c r="G7" i="54"/>
  <c r="G43" i="54"/>
  <c r="G67" i="54"/>
  <c r="G14" i="54"/>
  <c r="H72" i="54"/>
  <c r="G15" i="54"/>
  <c r="G49" i="54"/>
  <c r="G52" i="54"/>
  <c r="H52" i="54"/>
  <c r="H25" i="54"/>
  <c r="H28" i="54"/>
  <c r="F44" i="54"/>
  <c r="V6" i="35"/>
  <c r="U9" i="35"/>
  <c r="T12" i="35"/>
  <c r="V14" i="35"/>
  <c r="U17" i="35"/>
  <c r="T20" i="35"/>
  <c r="V22" i="35"/>
  <c r="V8" i="35"/>
  <c r="V11" i="35"/>
  <c r="T15" i="35"/>
  <c r="T18" i="35"/>
  <c r="T21" i="35"/>
  <c r="U5" i="35"/>
  <c r="T6" i="35"/>
  <c r="T9" i="35"/>
  <c r="U12" i="35"/>
  <c r="U15" i="35"/>
  <c r="U18" i="35"/>
  <c r="U21" i="35"/>
  <c r="V5" i="35"/>
  <c r="U6" i="35"/>
  <c r="V9" i="35"/>
  <c r="V12" i="35"/>
  <c r="V15" i="35"/>
  <c r="V18" i="35"/>
  <c r="V21" i="35"/>
  <c r="T5" i="35"/>
  <c r="T10" i="35"/>
  <c r="T14" i="35"/>
  <c r="U19" i="35"/>
  <c r="V23" i="35"/>
  <c r="U10" i="35"/>
  <c r="U14" i="35"/>
  <c r="V19" i="35"/>
  <c r="V10" i="35"/>
  <c r="T16" i="35"/>
  <c r="U20" i="35"/>
  <c r="T7" i="35"/>
  <c r="T11" i="35"/>
  <c r="U16" i="35"/>
  <c r="V20" i="35"/>
  <c r="U7" i="35"/>
  <c r="V16" i="35"/>
  <c r="V7" i="35"/>
  <c r="T17" i="35"/>
  <c r="T13" i="35"/>
  <c r="U22" i="35"/>
  <c r="U13" i="35"/>
  <c r="T23" i="35"/>
  <c r="V13" i="35"/>
  <c r="U23" i="35"/>
  <c r="T22" i="35"/>
  <c r="V17" i="35"/>
  <c r="T8" i="35"/>
  <c r="U8" i="35"/>
  <c r="U11" i="35"/>
  <c r="T19" i="35"/>
  <c r="N8" i="41"/>
  <c r="M11" i="41"/>
  <c r="O13" i="41"/>
  <c r="N16" i="41"/>
  <c r="M19" i="41"/>
  <c r="O21" i="41"/>
  <c r="N24" i="41"/>
  <c r="M27" i="41"/>
  <c r="O29" i="41"/>
  <c r="N32" i="41"/>
  <c r="M6" i="41"/>
  <c r="O8" i="41"/>
  <c r="N11" i="41"/>
  <c r="M14" i="41"/>
  <c r="O16" i="41"/>
  <c r="N19" i="41"/>
  <c r="M22" i="41"/>
  <c r="O24" i="41"/>
  <c r="N27" i="41"/>
  <c r="M30" i="41"/>
  <c r="O32" i="41"/>
  <c r="O6" i="41"/>
  <c r="M10" i="41"/>
  <c r="N13" i="41"/>
  <c r="N17" i="41"/>
  <c r="O20" i="41"/>
  <c r="M24" i="41"/>
  <c r="M28" i="41"/>
  <c r="N31" i="41"/>
  <c r="M5" i="41"/>
  <c r="M7" i="41"/>
  <c r="N10" i="41"/>
  <c r="N14" i="41"/>
  <c r="O17" i="41"/>
  <c r="M21" i="41"/>
  <c r="M25" i="41"/>
  <c r="N28" i="41"/>
  <c r="O31" i="41"/>
  <c r="O7" i="41"/>
  <c r="O11" i="41"/>
  <c r="M15" i="41"/>
  <c r="N18" i="41"/>
  <c r="N22" i="41"/>
  <c r="O25" i="41"/>
  <c r="M29" i="41"/>
  <c r="M33" i="41"/>
  <c r="O9" i="41"/>
  <c r="O15" i="41"/>
  <c r="N21" i="41"/>
  <c r="O26" i="41"/>
  <c r="N33" i="41"/>
  <c r="O10" i="41"/>
  <c r="M16" i="41"/>
  <c r="O22" i="41"/>
  <c r="O27" i="41"/>
  <c r="O33" i="41"/>
  <c r="M12" i="41"/>
  <c r="M17" i="41"/>
  <c r="M23" i="41"/>
  <c r="O28" i="41"/>
  <c r="N5" i="41"/>
  <c r="N6" i="41"/>
  <c r="O14" i="41"/>
  <c r="O23" i="41"/>
  <c r="M32" i="41"/>
  <c r="N7" i="41"/>
  <c r="N15" i="41"/>
  <c r="N25" i="41"/>
  <c r="O5" i="41"/>
  <c r="M8" i="41"/>
  <c r="M18" i="41"/>
  <c r="M26" i="41"/>
  <c r="M9" i="41"/>
  <c r="O18" i="41"/>
  <c r="N26" i="41"/>
  <c r="N9" i="41"/>
  <c r="N29" i="41"/>
  <c r="N12" i="41"/>
  <c r="N30" i="41"/>
  <c r="M20" i="41"/>
  <c r="N20" i="41"/>
  <c r="N23" i="41"/>
  <c r="O12" i="41"/>
  <c r="M13" i="41"/>
  <c r="O19" i="41"/>
  <c r="O30" i="41"/>
  <c r="M31" i="41"/>
  <c r="F8" i="56"/>
  <c r="H10" i="56"/>
  <c r="G13" i="56"/>
  <c r="F16" i="56"/>
  <c r="H18" i="56"/>
  <c r="H5" i="56"/>
  <c r="G7" i="56"/>
  <c r="G10" i="56"/>
  <c r="H13" i="56"/>
  <c r="H16" i="56"/>
  <c r="H19" i="56"/>
  <c r="H7" i="56"/>
  <c r="F11" i="56"/>
  <c r="F14" i="56"/>
  <c r="F17" i="56"/>
  <c r="F20" i="56"/>
  <c r="H8" i="56"/>
  <c r="H11" i="56"/>
  <c r="H14" i="56"/>
  <c r="H17" i="56"/>
  <c r="H20" i="56"/>
  <c r="F9" i="56"/>
  <c r="F13" i="56"/>
  <c r="G18" i="56"/>
  <c r="H9" i="56"/>
  <c r="F15" i="56"/>
  <c r="G19" i="56"/>
  <c r="G9" i="56"/>
  <c r="H15" i="56"/>
  <c r="H12" i="56"/>
  <c r="G20" i="56"/>
  <c r="F10" i="56"/>
  <c r="F18" i="56"/>
  <c r="G12" i="56"/>
  <c r="F5" i="56"/>
  <c r="F12" i="56"/>
  <c r="G8" i="56"/>
  <c r="G14" i="56"/>
  <c r="F19" i="56"/>
  <c r="G5" i="56"/>
  <c r="F7" i="56"/>
  <c r="G11" i="56"/>
  <c r="G15" i="56"/>
  <c r="G16" i="56"/>
  <c r="G17" i="56"/>
  <c r="AA6" i="35"/>
  <c r="AC8" i="35"/>
  <c r="AB6" i="35"/>
  <c r="AA9" i="35"/>
  <c r="AC11" i="35"/>
  <c r="AA7" i="35"/>
  <c r="AC9" i="35"/>
  <c r="AB12" i="35"/>
  <c r="AA15" i="35"/>
  <c r="AC17" i="35"/>
  <c r="AB20" i="35"/>
  <c r="AA23" i="35"/>
  <c r="AB8" i="35"/>
  <c r="AC12" i="35"/>
  <c r="AC15" i="35"/>
  <c r="AC18" i="35"/>
  <c r="AC21" i="35"/>
  <c r="AA5" i="35"/>
  <c r="AB9" i="35"/>
  <c r="AA13" i="35"/>
  <c r="AA16" i="35"/>
  <c r="AA19" i="35"/>
  <c r="AA22" i="35"/>
  <c r="AA10" i="35"/>
  <c r="AB13" i="35"/>
  <c r="AB16" i="35"/>
  <c r="AB19" i="35"/>
  <c r="AB22" i="35"/>
  <c r="AC7" i="35"/>
  <c r="AA14" i="35"/>
  <c r="AB18" i="35"/>
  <c r="AC23" i="35"/>
  <c r="AA8" i="35"/>
  <c r="AB14" i="35"/>
  <c r="AC19" i="35"/>
  <c r="AB5" i="35"/>
  <c r="AB10" i="35"/>
  <c r="AC14" i="35"/>
  <c r="AA20" i="35"/>
  <c r="AC5" i="35"/>
  <c r="AC10" i="35"/>
  <c r="AB15" i="35"/>
  <c r="AC20" i="35"/>
  <c r="AC16" i="35"/>
  <c r="AA17" i="35"/>
  <c r="AB11" i="35"/>
  <c r="AB21" i="35"/>
  <c r="AA12" i="35"/>
  <c r="AC22" i="35"/>
  <c r="AC13" i="35"/>
  <c r="AB23" i="35"/>
  <c r="AB17" i="35"/>
  <c r="AA18" i="35"/>
  <c r="AA11" i="35"/>
  <c r="AA21" i="35"/>
  <c r="AC6" i="35"/>
  <c r="AB7" i="35"/>
  <c r="T6" i="54"/>
  <c r="V8" i="54"/>
  <c r="U11" i="54"/>
  <c r="T14" i="54"/>
  <c r="V16" i="54"/>
  <c r="U19" i="54"/>
  <c r="T22" i="54"/>
  <c r="V24" i="54"/>
  <c r="U27" i="54"/>
  <c r="T30" i="54"/>
  <c r="V32" i="54"/>
  <c r="U35" i="54"/>
  <c r="T38" i="54"/>
  <c r="V40" i="54"/>
  <c r="U43" i="54"/>
  <c r="T46" i="54"/>
  <c r="V48" i="54"/>
  <c r="U51" i="54"/>
  <c r="T54" i="54"/>
  <c r="V56" i="54"/>
  <c r="U59" i="54"/>
  <c r="T62" i="54"/>
  <c r="V64" i="54"/>
  <c r="U67" i="54"/>
  <c r="T70" i="54"/>
  <c r="V72" i="54"/>
  <c r="U75" i="54"/>
  <c r="V6" i="54"/>
  <c r="U9" i="54"/>
  <c r="T12" i="54"/>
  <c r="V14" i="54"/>
  <c r="U17" i="54"/>
  <c r="T20" i="54"/>
  <c r="V22" i="54"/>
  <c r="U25" i="54"/>
  <c r="T28" i="54"/>
  <c r="V30" i="54"/>
  <c r="U33" i="54"/>
  <c r="T36" i="54"/>
  <c r="V38" i="54"/>
  <c r="U41" i="54"/>
  <c r="T44" i="54"/>
  <c r="V46" i="54"/>
  <c r="U49" i="54"/>
  <c r="T52" i="54"/>
  <c r="V54" i="54"/>
  <c r="U57" i="54"/>
  <c r="T60" i="54"/>
  <c r="V62" i="54"/>
  <c r="U65" i="54"/>
  <c r="T68" i="54"/>
  <c r="V70" i="54"/>
  <c r="U73" i="54"/>
  <c r="T76" i="54"/>
  <c r="T9" i="54"/>
  <c r="V12" i="54"/>
  <c r="T16" i="54"/>
  <c r="V19" i="54"/>
  <c r="U23" i="54"/>
  <c r="V26" i="54"/>
  <c r="U30" i="54"/>
  <c r="T34" i="54"/>
  <c r="U37" i="54"/>
  <c r="T41" i="54"/>
  <c r="V44" i="54"/>
  <c r="T48" i="54"/>
  <c r="V51" i="54"/>
  <c r="U55" i="54"/>
  <c r="V58" i="54"/>
  <c r="U62" i="54"/>
  <c r="T66" i="54"/>
  <c r="U69" i="54"/>
  <c r="T73" i="54"/>
  <c r="V76" i="54"/>
  <c r="T7" i="54"/>
  <c r="V10" i="54"/>
  <c r="T15" i="54"/>
  <c r="V18" i="54"/>
  <c r="T23" i="54"/>
  <c r="T27" i="54"/>
  <c r="U31" i="54"/>
  <c r="T35" i="54"/>
  <c r="U39" i="54"/>
  <c r="T43" i="54"/>
  <c r="U47" i="54"/>
  <c r="T51" i="54"/>
  <c r="V55" i="54"/>
  <c r="V59" i="54"/>
  <c r="V63" i="54"/>
  <c r="V67" i="54"/>
  <c r="V71" i="54"/>
  <c r="V75" i="54"/>
  <c r="T10" i="54"/>
  <c r="U14" i="54"/>
  <c r="T19" i="54"/>
  <c r="T24" i="54"/>
  <c r="V28" i="54"/>
  <c r="T33" i="54"/>
  <c r="V37" i="54"/>
  <c r="U42" i="54"/>
  <c r="T47" i="54"/>
  <c r="U52" i="54"/>
  <c r="U56" i="54"/>
  <c r="T61" i="54"/>
  <c r="V65" i="54"/>
  <c r="U70" i="54"/>
  <c r="V74" i="54"/>
  <c r="T8" i="54"/>
  <c r="U13" i="54"/>
  <c r="U18" i="54"/>
  <c r="U24" i="54"/>
  <c r="U29" i="54"/>
  <c r="V34" i="54"/>
  <c r="T40" i="54"/>
  <c r="U45" i="54"/>
  <c r="U50" i="54"/>
  <c r="T56" i="54"/>
  <c r="U61" i="54"/>
  <c r="V66" i="54"/>
  <c r="T72" i="54"/>
  <c r="V5" i="54"/>
  <c r="V9" i="54"/>
  <c r="U15" i="54"/>
  <c r="V20" i="54"/>
  <c r="V25" i="54"/>
  <c r="T31" i="54"/>
  <c r="U36" i="54"/>
  <c r="V41" i="54"/>
  <c r="U46" i="54"/>
  <c r="V52" i="54"/>
  <c r="V57" i="54"/>
  <c r="T63" i="54"/>
  <c r="U68" i="54"/>
  <c r="V73" i="54"/>
  <c r="U7" i="54"/>
  <c r="V13" i="54"/>
  <c r="U21" i="54"/>
  <c r="U28" i="54"/>
  <c r="V35" i="54"/>
  <c r="V42" i="54"/>
  <c r="V49" i="54"/>
  <c r="T57" i="54"/>
  <c r="T64" i="54"/>
  <c r="T71" i="54"/>
  <c r="T5" i="54"/>
  <c r="V7" i="54"/>
  <c r="V15" i="54"/>
  <c r="V21" i="54"/>
  <c r="T29" i="54"/>
  <c r="V36" i="54"/>
  <c r="V43" i="54"/>
  <c r="T50" i="54"/>
  <c r="T58" i="54"/>
  <c r="U64" i="54"/>
  <c r="U71" i="54"/>
  <c r="U8" i="54"/>
  <c r="U16" i="54"/>
  <c r="U22" i="54"/>
  <c r="V29" i="54"/>
  <c r="T37" i="54"/>
  <c r="U44" i="54"/>
  <c r="V50" i="54"/>
  <c r="U58" i="54"/>
  <c r="T65" i="54"/>
  <c r="U72" i="54"/>
  <c r="U10" i="54"/>
  <c r="U20" i="54"/>
  <c r="T32" i="54"/>
  <c r="T42" i="54"/>
  <c r="V53" i="54"/>
  <c r="U66" i="54"/>
  <c r="U76" i="54"/>
  <c r="T11" i="54"/>
  <c r="T21" i="54"/>
  <c r="U32" i="54"/>
  <c r="T45" i="54"/>
  <c r="U54" i="54"/>
  <c r="T67" i="54"/>
  <c r="U5" i="54"/>
  <c r="V11" i="54"/>
  <c r="V23" i="54"/>
  <c r="V33" i="54"/>
  <c r="V45" i="54"/>
  <c r="T55" i="54"/>
  <c r="V68" i="54"/>
  <c r="V17" i="54"/>
  <c r="U38" i="54"/>
  <c r="U53" i="54"/>
  <c r="T74" i="54"/>
  <c r="T18" i="54"/>
  <c r="T39" i="54"/>
  <c r="T59" i="54"/>
  <c r="U74" i="54"/>
  <c r="T26" i="54"/>
  <c r="U40" i="54"/>
  <c r="V60" i="54"/>
  <c r="T17" i="54"/>
  <c r="U48" i="54"/>
  <c r="T75" i="54"/>
  <c r="T25" i="54"/>
  <c r="T49" i="54"/>
  <c r="U26" i="54"/>
  <c r="T53" i="54"/>
  <c r="V27" i="54"/>
  <c r="T69" i="54"/>
  <c r="V31" i="54"/>
  <c r="V69" i="54"/>
  <c r="U34" i="54"/>
  <c r="V39" i="54"/>
  <c r="U6" i="54"/>
  <c r="U60" i="54"/>
  <c r="V61" i="54"/>
  <c r="U63" i="54"/>
  <c r="V47" i="54"/>
  <c r="U12" i="54"/>
  <c r="T13" i="54"/>
  <c r="H5" i="31"/>
  <c r="G7" i="31"/>
  <c r="F10" i="31"/>
  <c r="H7" i="31"/>
  <c r="G10" i="31"/>
  <c r="F8" i="31"/>
  <c r="G8" i="31"/>
  <c r="F6" i="31"/>
  <c r="G11" i="31"/>
  <c r="F9" i="31"/>
  <c r="G9" i="31"/>
  <c r="H9" i="31"/>
  <c r="H10" i="31"/>
  <c r="F11" i="31"/>
  <c r="H8" i="31"/>
  <c r="G6" i="31"/>
  <c r="H11" i="31"/>
  <c r="H6" i="31"/>
  <c r="G5" i="31"/>
  <c r="F7" i="31"/>
  <c r="F5" i="31"/>
  <c r="AP6" i="35"/>
  <c r="AO9" i="35"/>
  <c r="AQ11" i="35"/>
  <c r="AP14" i="35"/>
  <c r="AO17" i="35"/>
  <c r="AQ19" i="35"/>
  <c r="AP22" i="35"/>
  <c r="AQ6" i="35"/>
  <c r="AP9" i="35"/>
  <c r="AO12" i="35"/>
  <c r="AQ14" i="35"/>
  <c r="AP17" i="35"/>
  <c r="AO20" i="35"/>
  <c r="AQ22" i="35"/>
  <c r="AP7" i="35"/>
  <c r="AO10" i="35"/>
  <c r="AQ12" i="35"/>
  <c r="AP15" i="35"/>
  <c r="AO18" i="35"/>
  <c r="AQ20" i="35"/>
  <c r="AP23" i="35"/>
  <c r="AO6" i="35"/>
  <c r="AQ10" i="35"/>
  <c r="AO15" i="35"/>
  <c r="AO19" i="35"/>
  <c r="AQ23" i="35"/>
  <c r="AO7" i="35"/>
  <c r="AO11" i="35"/>
  <c r="AQ15" i="35"/>
  <c r="AP19" i="35"/>
  <c r="AP5" i="35"/>
  <c r="AQ7" i="35"/>
  <c r="AP11" i="35"/>
  <c r="AO16" i="35"/>
  <c r="AP20" i="35"/>
  <c r="AQ5" i="35"/>
  <c r="AP13" i="35"/>
  <c r="AO21" i="35"/>
  <c r="AO8" i="35"/>
  <c r="AQ13" i="35"/>
  <c r="AP21" i="35"/>
  <c r="AP8" i="35"/>
  <c r="AO14" i="35"/>
  <c r="AQ21" i="35"/>
  <c r="AQ8" i="35"/>
  <c r="AP16" i="35"/>
  <c r="AO22" i="35"/>
  <c r="AQ9" i="35"/>
  <c r="AO23" i="35"/>
  <c r="AP10" i="35"/>
  <c r="AO5" i="35"/>
  <c r="AQ17" i="35"/>
  <c r="AP18" i="35"/>
  <c r="AQ18" i="35"/>
  <c r="AP12" i="35"/>
  <c r="AO13" i="35"/>
  <c r="AQ16" i="35"/>
  <c r="T26" i="39"/>
  <c r="V28" i="39"/>
  <c r="U31" i="39"/>
  <c r="T34" i="39"/>
  <c r="U26" i="39"/>
  <c r="U29" i="39"/>
  <c r="U32" i="39"/>
  <c r="V5" i="39"/>
  <c r="V26" i="39"/>
  <c r="V29" i="39"/>
  <c r="V32" i="39"/>
  <c r="T5" i="39"/>
  <c r="T6" i="39"/>
  <c r="U27" i="39"/>
  <c r="U30" i="39"/>
  <c r="U33" i="39"/>
  <c r="T29" i="39"/>
  <c r="U34" i="39"/>
  <c r="T25" i="39"/>
  <c r="T30" i="39"/>
  <c r="V34" i="39"/>
  <c r="U6" i="39"/>
  <c r="U25" i="39"/>
  <c r="V30" i="39"/>
  <c r="U5" i="39"/>
  <c r="T28" i="39"/>
  <c r="V6" i="39"/>
  <c r="U28" i="39"/>
  <c r="T31" i="39"/>
  <c r="V31" i="39"/>
  <c r="T32" i="39"/>
  <c r="T33" i="39"/>
  <c r="V25" i="39"/>
  <c r="T27" i="39"/>
  <c r="V27" i="39"/>
  <c r="V33" i="39"/>
  <c r="F7" i="43"/>
  <c r="H9" i="43"/>
  <c r="G7" i="43"/>
  <c r="G5" i="43"/>
  <c r="F8" i="43"/>
  <c r="G8" i="43"/>
  <c r="F9" i="43"/>
  <c r="H6" i="43"/>
  <c r="H7" i="43"/>
  <c r="H8" i="43"/>
  <c r="F6" i="43"/>
  <c r="G6" i="43"/>
  <c r="G9" i="43"/>
  <c r="H5" i="43"/>
  <c r="F5" i="43"/>
  <c r="H8" i="44"/>
  <c r="G11" i="44"/>
  <c r="F14" i="44"/>
  <c r="H16" i="44"/>
  <c r="G19" i="44"/>
  <c r="H23" i="44"/>
  <c r="F28" i="44"/>
  <c r="H30" i="44"/>
  <c r="G33" i="44"/>
  <c r="F36" i="44"/>
  <c r="G40" i="44"/>
  <c r="F43" i="44"/>
  <c r="H45" i="44"/>
  <c r="G48" i="44"/>
  <c r="F51" i="44"/>
  <c r="H7" i="44"/>
  <c r="H10" i="44"/>
  <c r="H13" i="44"/>
  <c r="F17" i="44"/>
  <c r="F20" i="44"/>
  <c r="F22" i="44"/>
  <c r="F25" i="44"/>
  <c r="F27" i="44"/>
  <c r="F30" i="44"/>
  <c r="F33" i="44"/>
  <c r="G36" i="44"/>
  <c r="G38" i="44"/>
  <c r="G41" i="44"/>
  <c r="G44" i="44"/>
  <c r="G47" i="44"/>
  <c r="G50" i="44"/>
  <c r="G53" i="44"/>
  <c r="F56" i="44"/>
  <c r="F8" i="44"/>
  <c r="F11" i="44"/>
  <c r="G14" i="44"/>
  <c r="G17" i="44"/>
  <c r="G20" i="44"/>
  <c r="G22" i="44"/>
  <c r="G25" i="44"/>
  <c r="G27" i="44"/>
  <c r="G30" i="44"/>
  <c r="H33" i="44"/>
  <c r="H36" i="44"/>
  <c r="H38" i="44"/>
  <c r="H41" i="44"/>
  <c r="H44" i="44"/>
  <c r="H47" i="44"/>
  <c r="H50" i="44"/>
  <c r="H53" i="44"/>
  <c r="G56" i="44"/>
  <c r="F9" i="44"/>
  <c r="H12" i="44"/>
  <c r="G16" i="44"/>
  <c r="F21" i="44"/>
  <c r="F24" i="44"/>
  <c r="H26" i="44"/>
  <c r="G31" i="44"/>
  <c r="F35" i="44"/>
  <c r="F38" i="44"/>
  <c r="G42" i="44"/>
  <c r="G46" i="44"/>
  <c r="F50" i="44"/>
  <c r="G54" i="44"/>
  <c r="F5" i="44"/>
  <c r="G9" i="44"/>
  <c r="F13" i="44"/>
  <c r="H17" i="44"/>
  <c r="G21" i="44"/>
  <c r="G24" i="44"/>
  <c r="H27" i="44"/>
  <c r="H31" i="44"/>
  <c r="G35" i="44"/>
  <c r="F39" i="44"/>
  <c r="H42" i="44"/>
  <c r="H46" i="44"/>
  <c r="G51" i="44"/>
  <c r="H54" i="44"/>
  <c r="F10" i="44"/>
  <c r="H14" i="44"/>
  <c r="G18" i="44"/>
  <c r="H25" i="44"/>
  <c r="H28" i="44"/>
  <c r="G32" i="44"/>
  <c r="F37" i="44"/>
  <c r="H39" i="44"/>
  <c r="H43" i="44"/>
  <c r="F48" i="44"/>
  <c r="F52" i="44"/>
  <c r="G55" i="44"/>
  <c r="G10" i="44"/>
  <c r="F16" i="44"/>
  <c r="H22" i="44"/>
  <c r="G28" i="44"/>
  <c r="G34" i="44"/>
  <c r="F40" i="44"/>
  <c r="F46" i="44"/>
  <c r="H52" i="44"/>
  <c r="H11" i="44"/>
  <c r="F18" i="44"/>
  <c r="F23" i="44"/>
  <c r="F29" i="44"/>
  <c r="H34" i="44"/>
  <c r="H40" i="44"/>
  <c r="F47" i="44"/>
  <c r="F53" i="44"/>
  <c r="F12" i="44"/>
  <c r="H18" i="44"/>
  <c r="G23" i="44"/>
  <c r="G29" i="44"/>
  <c r="H35" i="44"/>
  <c r="F41" i="44"/>
  <c r="H48" i="44"/>
  <c r="F54" i="44"/>
  <c r="F15" i="44"/>
  <c r="H24" i="44"/>
  <c r="H32" i="44"/>
  <c r="G43" i="44"/>
  <c r="G52" i="44"/>
  <c r="G15" i="44"/>
  <c r="F34" i="44"/>
  <c r="F44" i="44"/>
  <c r="F55" i="44"/>
  <c r="F7" i="44"/>
  <c r="H15" i="44"/>
  <c r="G37" i="44"/>
  <c r="F45" i="44"/>
  <c r="H55" i="44"/>
  <c r="G7" i="44"/>
  <c r="F19" i="44"/>
  <c r="F26" i="44"/>
  <c r="H37" i="44"/>
  <c r="G45" i="44"/>
  <c r="H56" i="44"/>
  <c r="G8" i="44"/>
  <c r="G26" i="44"/>
  <c r="F49" i="44"/>
  <c r="H9" i="44"/>
  <c r="H29" i="44"/>
  <c r="G49" i="44"/>
  <c r="H20" i="44"/>
  <c r="H5" i="44"/>
  <c r="H21" i="44"/>
  <c r="G39" i="44"/>
  <c r="F42" i="44"/>
  <c r="H51" i="44"/>
  <c r="G12" i="44"/>
  <c r="G5" i="44"/>
  <c r="G13" i="44"/>
  <c r="H19" i="44"/>
  <c r="F31" i="44"/>
  <c r="F32" i="44"/>
  <c r="H49" i="44"/>
  <c r="F7" i="52"/>
  <c r="H9" i="52"/>
  <c r="H5" i="52"/>
  <c r="G7" i="52"/>
  <c r="G10" i="52"/>
  <c r="F8" i="52"/>
  <c r="F11" i="52"/>
  <c r="G9" i="52"/>
  <c r="F6" i="52"/>
  <c r="F10" i="52"/>
  <c r="G6" i="52"/>
  <c r="H10" i="52"/>
  <c r="H6" i="52"/>
  <c r="F5" i="52"/>
  <c r="H7" i="52"/>
  <c r="G8" i="52"/>
  <c r="G5" i="52"/>
  <c r="H8" i="52"/>
  <c r="F9" i="52"/>
  <c r="G11" i="52"/>
  <c r="H11" i="52"/>
  <c r="AA6" i="38"/>
  <c r="AC8" i="38"/>
  <c r="AB11" i="38"/>
  <c r="AA8" i="38"/>
  <c r="AA11" i="38"/>
  <c r="AB8" i="38"/>
  <c r="AC11" i="38"/>
  <c r="AB6" i="38"/>
  <c r="AB9" i="38"/>
  <c r="AB12" i="38"/>
  <c r="AA7" i="38"/>
  <c r="AA12" i="38"/>
  <c r="AB7" i="38"/>
  <c r="AC12" i="38"/>
  <c r="AC7" i="38"/>
  <c r="AB5" i="38"/>
  <c r="AC6" i="38"/>
  <c r="AA9" i="38"/>
  <c r="AC9" i="38"/>
  <c r="AA10" i="38"/>
  <c r="AC10" i="38"/>
  <c r="AC5" i="38"/>
  <c r="AA5" i="38"/>
  <c r="AB10" i="38"/>
  <c r="G6" i="41"/>
  <c r="F9" i="41"/>
  <c r="H11" i="41"/>
  <c r="G14" i="41"/>
  <c r="F17" i="41"/>
  <c r="H19" i="41"/>
  <c r="G22" i="41"/>
  <c r="F25" i="41"/>
  <c r="H27" i="41"/>
  <c r="G30" i="41"/>
  <c r="F33" i="41"/>
  <c r="H6" i="41"/>
  <c r="G9" i="41"/>
  <c r="F12" i="41"/>
  <c r="H14" i="41"/>
  <c r="G17" i="41"/>
  <c r="F20" i="41"/>
  <c r="H22" i="41"/>
  <c r="G25" i="41"/>
  <c r="F28" i="41"/>
  <c r="H30" i="41"/>
  <c r="G33" i="41"/>
  <c r="H8" i="41"/>
  <c r="H12" i="41"/>
  <c r="F16" i="41"/>
  <c r="G19" i="41"/>
  <c r="G23" i="41"/>
  <c r="H26" i="41"/>
  <c r="F30" i="41"/>
  <c r="G5" i="41"/>
  <c r="H9" i="41"/>
  <c r="F13" i="41"/>
  <c r="G16" i="41"/>
  <c r="G20" i="41"/>
  <c r="H23" i="41"/>
  <c r="F27" i="41"/>
  <c r="F31" i="41"/>
  <c r="H5" i="41"/>
  <c r="F7" i="41"/>
  <c r="G10" i="41"/>
  <c r="H13" i="41"/>
  <c r="H17" i="41"/>
  <c r="F21" i="41"/>
  <c r="G24" i="41"/>
  <c r="G28" i="41"/>
  <c r="H31" i="41"/>
  <c r="G8" i="41"/>
  <c r="F15" i="41"/>
  <c r="H20" i="41"/>
  <c r="F26" i="41"/>
  <c r="F32" i="41"/>
  <c r="F10" i="41"/>
  <c r="G15" i="41"/>
  <c r="G21" i="41"/>
  <c r="G26" i="41"/>
  <c r="G32" i="41"/>
  <c r="H10" i="41"/>
  <c r="H15" i="41"/>
  <c r="H21" i="41"/>
  <c r="G27" i="41"/>
  <c r="H32" i="41"/>
  <c r="G11" i="41"/>
  <c r="F19" i="41"/>
  <c r="G29" i="41"/>
  <c r="G12" i="41"/>
  <c r="F22" i="41"/>
  <c r="H29" i="41"/>
  <c r="G13" i="41"/>
  <c r="F23" i="41"/>
  <c r="G31" i="41"/>
  <c r="F6" i="41"/>
  <c r="F14" i="41"/>
  <c r="F24" i="41"/>
  <c r="H33" i="41"/>
  <c r="G7" i="41"/>
  <c r="H24" i="41"/>
  <c r="H7" i="41"/>
  <c r="H25" i="41"/>
  <c r="F18" i="41"/>
  <c r="G18" i="41"/>
  <c r="H18" i="41"/>
  <c r="F5" i="41"/>
  <c r="F8" i="41"/>
  <c r="F11" i="41"/>
  <c r="H16" i="41"/>
  <c r="H28" i="41"/>
  <c r="F29" i="41"/>
  <c r="H7" i="47"/>
  <c r="G10" i="47"/>
  <c r="F8" i="47"/>
  <c r="H10" i="47"/>
  <c r="G8" i="47"/>
  <c r="G6" i="47"/>
  <c r="F10" i="47"/>
  <c r="H6" i="47"/>
  <c r="F7" i="47"/>
  <c r="G7" i="47"/>
  <c r="H8" i="47"/>
  <c r="F9" i="47"/>
  <c r="G9" i="47"/>
  <c r="H9" i="47"/>
  <c r="F7" i="55"/>
  <c r="H9" i="55"/>
  <c r="G12" i="55"/>
  <c r="F15" i="55"/>
  <c r="H17" i="55"/>
  <c r="G20" i="55"/>
  <c r="G7" i="55"/>
  <c r="F10" i="55"/>
  <c r="H12" i="55"/>
  <c r="G15" i="55"/>
  <c r="F18" i="55"/>
  <c r="H20" i="55"/>
  <c r="G23" i="55"/>
  <c r="F26" i="55"/>
  <c r="F8" i="55"/>
  <c r="H10" i="55"/>
  <c r="G13" i="55"/>
  <c r="F16" i="55"/>
  <c r="H18" i="55"/>
  <c r="G21" i="55"/>
  <c r="H7" i="55"/>
  <c r="H11" i="55"/>
  <c r="G16" i="55"/>
  <c r="F20" i="55"/>
  <c r="F24" i="55"/>
  <c r="G5" i="55"/>
  <c r="H8" i="55"/>
  <c r="F13" i="55"/>
  <c r="F17" i="55"/>
  <c r="H21" i="55"/>
  <c r="H24" i="55"/>
  <c r="F5" i="55"/>
  <c r="G8" i="55"/>
  <c r="F6" i="55"/>
  <c r="G11" i="55"/>
  <c r="G17" i="55"/>
  <c r="H22" i="55"/>
  <c r="H26" i="55"/>
  <c r="F12" i="55"/>
  <c r="F19" i="55"/>
  <c r="G24" i="55"/>
  <c r="H6" i="55"/>
  <c r="G14" i="55"/>
  <c r="F21" i="55"/>
  <c r="H25" i="55"/>
  <c r="G6" i="55"/>
  <c r="H15" i="55"/>
  <c r="H23" i="55"/>
  <c r="G9" i="55"/>
  <c r="G19" i="55"/>
  <c r="H5" i="55"/>
  <c r="F11" i="55"/>
  <c r="F22" i="55"/>
  <c r="F14" i="55"/>
  <c r="G25" i="55"/>
  <c r="H16" i="55"/>
  <c r="F23" i="55"/>
  <c r="F9" i="55"/>
  <c r="F25" i="55"/>
  <c r="G10" i="55"/>
  <c r="G26" i="55"/>
  <c r="H19" i="55"/>
  <c r="G22" i="55"/>
  <c r="G18" i="55"/>
  <c r="H13" i="55"/>
  <c r="H14" i="55"/>
  <c r="F7" i="37"/>
  <c r="H9" i="37"/>
  <c r="G12" i="37"/>
  <c r="G5" i="37"/>
  <c r="G7" i="37"/>
  <c r="F10" i="37"/>
  <c r="H12" i="37"/>
  <c r="H5" i="37"/>
  <c r="F8" i="37"/>
  <c r="H10" i="37"/>
  <c r="G13" i="37"/>
  <c r="F6" i="37"/>
  <c r="G10" i="37"/>
  <c r="G14" i="37"/>
  <c r="G6" i="37"/>
  <c r="F11" i="37"/>
  <c r="H14" i="37"/>
  <c r="H6" i="37"/>
  <c r="G11" i="37"/>
  <c r="F5" i="37"/>
  <c r="H11" i="37"/>
  <c r="F12" i="37"/>
  <c r="F13" i="37"/>
  <c r="H7" i="37"/>
  <c r="H13" i="37"/>
  <c r="F14" i="37"/>
  <c r="H8" i="37"/>
  <c r="F9" i="37"/>
  <c r="G9" i="37"/>
  <c r="G8" i="37"/>
  <c r="G6" i="45"/>
  <c r="F9" i="45"/>
  <c r="F5" i="45"/>
  <c r="H6" i="45"/>
  <c r="G9" i="45"/>
  <c r="F7" i="45"/>
  <c r="H9" i="45"/>
  <c r="F10" i="45"/>
  <c r="G10" i="45"/>
  <c r="G7" i="45"/>
  <c r="H7" i="45"/>
  <c r="G8" i="45"/>
  <c r="H5" i="45"/>
  <c r="F6" i="45"/>
  <c r="F8" i="45"/>
  <c r="H8" i="45"/>
  <c r="G5" i="45"/>
  <c r="H10" i="45"/>
  <c r="M6" i="54"/>
  <c r="O6" i="54"/>
  <c r="N9" i="54"/>
  <c r="M12" i="54"/>
  <c r="O14" i="54"/>
  <c r="N17" i="54"/>
  <c r="M20" i="54"/>
  <c r="O22" i="54"/>
  <c r="N25" i="54"/>
  <c r="M28" i="54"/>
  <c r="O30" i="54"/>
  <c r="M8" i="54"/>
  <c r="M11" i="54"/>
  <c r="M14" i="54"/>
  <c r="M17" i="54"/>
  <c r="N20" i="54"/>
  <c r="N23" i="54"/>
  <c r="N26" i="54"/>
  <c r="N29" i="54"/>
  <c r="N32" i="54"/>
  <c r="M35" i="54"/>
  <c r="O37" i="54"/>
  <c r="N40" i="54"/>
  <c r="M43" i="54"/>
  <c r="O45" i="54"/>
  <c r="N48" i="54"/>
  <c r="M51" i="54"/>
  <c r="O53" i="54"/>
  <c r="N56" i="54"/>
  <c r="M59" i="54"/>
  <c r="O61" i="54"/>
  <c r="N64" i="54"/>
  <c r="M67" i="54"/>
  <c r="O69" i="54"/>
  <c r="N72" i="54"/>
  <c r="M75" i="54"/>
  <c r="M5" i="54"/>
  <c r="O7" i="54"/>
  <c r="N11" i="54"/>
  <c r="M15" i="54"/>
  <c r="N18" i="54"/>
  <c r="O21" i="54"/>
  <c r="M25" i="54"/>
  <c r="O28" i="54"/>
  <c r="M32" i="54"/>
  <c r="N35" i="54"/>
  <c r="N38" i="54"/>
  <c r="N41" i="54"/>
  <c r="N44" i="54"/>
  <c r="N47" i="54"/>
  <c r="N50" i="54"/>
  <c r="N53" i="54"/>
  <c r="O56" i="54"/>
  <c r="O59" i="54"/>
  <c r="O62" i="54"/>
  <c r="O65" i="54"/>
  <c r="O68" i="54"/>
  <c r="O71" i="54"/>
  <c r="O74" i="54"/>
  <c r="N7" i="54"/>
  <c r="O11" i="54"/>
  <c r="O15" i="54"/>
  <c r="N19" i="54"/>
  <c r="O23" i="54"/>
  <c r="N27" i="54"/>
  <c r="N31" i="54"/>
  <c r="O34" i="54"/>
  <c r="O38" i="54"/>
  <c r="M42" i="54"/>
  <c r="N45" i="54"/>
  <c r="M49" i="54"/>
  <c r="N52" i="54"/>
  <c r="M10" i="54"/>
  <c r="N14" i="54"/>
  <c r="M19" i="54"/>
  <c r="M24" i="54"/>
  <c r="N28" i="54"/>
  <c r="M33" i="54"/>
  <c r="O36" i="54"/>
  <c r="O40" i="54"/>
  <c r="O44" i="54"/>
  <c r="O48" i="54"/>
  <c r="O52" i="54"/>
  <c r="M56" i="54"/>
  <c r="M60" i="54"/>
  <c r="N63" i="54"/>
  <c r="O66" i="54"/>
  <c r="N70" i="54"/>
  <c r="O73" i="54"/>
  <c r="N5" i="54"/>
  <c r="N6" i="54"/>
  <c r="O10" i="54"/>
  <c r="M16" i="54"/>
  <c r="O20" i="54"/>
  <c r="O24" i="54"/>
  <c r="O29" i="54"/>
  <c r="O33" i="54"/>
  <c r="N37" i="54"/>
  <c r="O41" i="54"/>
  <c r="M46" i="54"/>
  <c r="O49" i="54"/>
  <c r="M54" i="54"/>
  <c r="N57" i="54"/>
  <c r="O60" i="54"/>
  <c r="M64" i="54"/>
  <c r="O67" i="54"/>
  <c r="M71" i="54"/>
  <c r="N74" i="54"/>
  <c r="O12" i="54"/>
  <c r="M18" i="54"/>
  <c r="N24" i="54"/>
  <c r="N30" i="54"/>
  <c r="M36" i="54"/>
  <c r="M41" i="54"/>
  <c r="O46" i="54"/>
  <c r="O51" i="54"/>
  <c r="M57" i="54"/>
  <c r="N61" i="54"/>
  <c r="M66" i="54"/>
  <c r="O70" i="54"/>
  <c r="O75" i="54"/>
  <c r="M7" i="54"/>
  <c r="M13" i="54"/>
  <c r="O18" i="54"/>
  <c r="O25" i="54"/>
  <c r="M31" i="54"/>
  <c r="N36" i="54"/>
  <c r="N42" i="54"/>
  <c r="M47" i="54"/>
  <c r="M52" i="54"/>
  <c r="O57" i="54"/>
  <c r="M62" i="54"/>
  <c r="N66" i="54"/>
  <c r="N71" i="54"/>
  <c r="M76" i="54"/>
  <c r="N8" i="54"/>
  <c r="N13" i="54"/>
  <c r="O19" i="54"/>
  <c r="M26" i="54"/>
  <c r="O31" i="54"/>
  <c r="M37" i="54"/>
  <c r="O42" i="54"/>
  <c r="O47" i="54"/>
  <c r="M53" i="54"/>
  <c r="M58" i="54"/>
  <c r="N62" i="54"/>
  <c r="N67" i="54"/>
  <c r="M72" i="54"/>
  <c r="N76" i="54"/>
  <c r="N15" i="54"/>
  <c r="M23" i="54"/>
  <c r="M34" i="54"/>
  <c r="N43" i="54"/>
  <c r="O50" i="54"/>
  <c r="O58" i="54"/>
  <c r="N65" i="54"/>
  <c r="N73" i="54"/>
  <c r="N16" i="54"/>
  <c r="O26" i="54"/>
  <c r="N34" i="54"/>
  <c r="O43" i="54"/>
  <c r="N51" i="54"/>
  <c r="N59" i="54"/>
  <c r="M68" i="54"/>
  <c r="M74" i="54"/>
  <c r="O8" i="54"/>
  <c r="O16" i="54"/>
  <c r="M27" i="54"/>
  <c r="O35" i="54"/>
  <c r="M44" i="54"/>
  <c r="N54" i="54"/>
  <c r="N60" i="54"/>
  <c r="N68" i="54"/>
  <c r="N75" i="54"/>
  <c r="O17" i="54"/>
  <c r="O32" i="54"/>
  <c r="N46" i="54"/>
  <c r="N58" i="54"/>
  <c r="M70" i="54"/>
  <c r="M21" i="54"/>
  <c r="N33" i="54"/>
  <c r="M48" i="54"/>
  <c r="M61" i="54"/>
  <c r="O72" i="54"/>
  <c r="M9" i="54"/>
  <c r="M22" i="54"/>
  <c r="M39" i="54"/>
  <c r="M50" i="54"/>
  <c r="O63" i="54"/>
  <c r="O76" i="54"/>
  <c r="M29" i="54"/>
  <c r="O54" i="54"/>
  <c r="N69" i="54"/>
  <c r="O9" i="54"/>
  <c r="M30" i="54"/>
  <c r="M55" i="54"/>
  <c r="M73" i="54"/>
  <c r="N10" i="54"/>
  <c r="M38" i="54"/>
  <c r="N55" i="54"/>
  <c r="O5" i="54"/>
  <c r="O39" i="54"/>
  <c r="M69" i="54"/>
  <c r="M40" i="54"/>
  <c r="N12" i="54"/>
  <c r="M45" i="54"/>
  <c r="O13" i="54"/>
  <c r="N49" i="54"/>
  <c r="N21" i="54"/>
  <c r="N22" i="54"/>
  <c r="M63" i="54"/>
  <c r="O64" i="54"/>
  <c r="M65" i="54"/>
  <c r="O27" i="54"/>
  <c r="N39" i="54"/>
  <c r="O55" i="54"/>
  <c r="U7" i="42"/>
  <c r="T10" i="42"/>
  <c r="V12" i="42"/>
  <c r="U15" i="42"/>
  <c r="T18" i="42"/>
  <c r="V20" i="42"/>
  <c r="U23" i="42"/>
  <c r="T26" i="42"/>
  <c r="T5" i="42"/>
  <c r="V7" i="42"/>
  <c r="U10" i="42"/>
  <c r="T13" i="42"/>
  <c r="V15" i="42"/>
  <c r="U18" i="42"/>
  <c r="T21" i="42"/>
  <c r="V23" i="42"/>
  <c r="U26" i="42"/>
  <c r="U6" i="42"/>
  <c r="V9" i="42"/>
  <c r="V13" i="42"/>
  <c r="T17" i="42"/>
  <c r="U20" i="42"/>
  <c r="U24" i="42"/>
  <c r="V27" i="42"/>
  <c r="V6" i="42"/>
  <c r="V10" i="42"/>
  <c r="T14" i="42"/>
  <c r="U17" i="42"/>
  <c r="U21" i="42"/>
  <c r="V24" i="42"/>
  <c r="U5" i="42"/>
  <c r="T8" i="42"/>
  <c r="U11" i="42"/>
  <c r="V14" i="42"/>
  <c r="V18" i="42"/>
  <c r="T22" i="42"/>
  <c r="U25" i="42"/>
  <c r="U8" i="42"/>
  <c r="U13" i="42"/>
  <c r="U19" i="42"/>
  <c r="T25" i="42"/>
  <c r="V8" i="42"/>
  <c r="U14" i="42"/>
  <c r="V19" i="42"/>
  <c r="V25" i="42"/>
  <c r="T9" i="42"/>
  <c r="T15" i="42"/>
  <c r="T20" i="42"/>
  <c r="V26" i="42"/>
  <c r="U9" i="42"/>
  <c r="V17" i="42"/>
  <c r="U27" i="42"/>
  <c r="T11" i="42"/>
  <c r="T19" i="42"/>
  <c r="V5" i="42"/>
  <c r="V11" i="42"/>
  <c r="V21" i="42"/>
  <c r="T12" i="42"/>
  <c r="U22" i="42"/>
  <c r="V22" i="42"/>
  <c r="T23" i="42"/>
  <c r="T16" i="42"/>
  <c r="U16" i="42"/>
  <c r="V16" i="42"/>
  <c r="T6" i="42"/>
  <c r="T7" i="42"/>
  <c r="U12" i="42"/>
  <c r="T24" i="42"/>
  <c r="T27" i="42"/>
  <c r="M7" i="56"/>
  <c r="O9" i="56"/>
  <c r="N12" i="56"/>
  <c r="M15" i="56"/>
  <c r="O17" i="56"/>
  <c r="N20" i="56"/>
  <c r="N7" i="56"/>
  <c r="N10" i="56"/>
  <c r="N13" i="56"/>
  <c r="N16" i="56"/>
  <c r="N19" i="56"/>
  <c r="O7" i="56"/>
  <c r="O10" i="56"/>
  <c r="O13" i="56"/>
  <c r="O16" i="56"/>
  <c r="O19" i="56"/>
  <c r="N8" i="56"/>
  <c r="N11" i="56"/>
  <c r="N14" i="56"/>
  <c r="N17" i="56"/>
  <c r="O20" i="56"/>
  <c r="M9" i="56"/>
  <c r="M14" i="56"/>
  <c r="O18" i="56"/>
  <c r="M10" i="56"/>
  <c r="N15" i="56"/>
  <c r="M20" i="56"/>
  <c r="O11" i="56"/>
  <c r="M18" i="56"/>
  <c r="O8" i="56"/>
  <c r="O15" i="56"/>
  <c r="M5" i="56"/>
  <c r="M16" i="56"/>
  <c r="M11" i="56"/>
  <c r="M19" i="56"/>
  <c r="M8" i="56"/>
  <c r="O14" i="56"/>
  <c r="M12" i="56"/>
  <c r="M13" i="56"/>
  <c r="N18" i="56"/>
  <c r="O5" i="56"/>
  <c r="O12" i="56"/>
  <c r="M17" i="56"/>
  <c r="N5" i="56"/>
  <c r="N9" i="56"/>
  <c r="AA11" i="34"/>
  <c r="AC13" i="34"/>
  <c r="AB16" i="34"/>
  <c r="AA19" i="34"/>
  <c r="AC21" i="34"/>
  <c r="AB24" i="34"/>
  <c r="AA27" i="34"/>
  <c r="AC29" i="34"/>
  <c r="AB32" i="34"/>
  <c r="AA35" i="34"/>
  <c r="AC37" i="34"/>
  <c r="AB40" i="34"/>
  <c r="AA43" i="34"/>
  <c r="AC45" i="34"/>
  <c r="AB48" i="34"/>
  <c r="AA51" i="34"/>
  <c r="AC53" i="34"/>
  <c r="AB56" i="34"/>
  <c r="AA59" i="34"/>
  <c r="AC61" i="34"/>
  <c r="AB64" i="34"/>
  <c r="AA67" i="34"/>
  <c r="AA6" i="34"/>
  <c r="AC8" i="34"/>
  <c r="AB11" i="34"/>
  <c r="AA14" i="34"/>
  <c r="AC16" i="34"/>
  <c r="AB19" i="34"/>
  <c r="AA22" i="34"/>
  <c r="AC24" i="34"/>
  <c r="AB27" i="34"/>
  <c r="AA30" i="34"/>
  <c r="AC32" i="34"/>
  <c r="AB35" i="34"/>
  <c r="AA38" i="34"/>
  <c r="AC40" i="34"/>
  <c r="AB43" i="34"/>
  <c r="AA46" i="34"/>
  <c r="AC48" i="34"/>
  <c r="AB51" i="34"/>
  <c r="AA54" i="34"/>
  <c r="AC56" i="34"/>
  <c r="AB59" i="34"/>
  <c r="AA62" i="34"/>
  <c r="AC64" i="34"/>
  <c r="AB67" i="34"/>
  <c r="AA9" i="34"/>
  <c r="AC11" i="34"/>
  <c r="AB14" i="34"/>
  <c r="AA17" i="34"/>
  <c r="AC19" i="34"/>
  <c r="AB22" i="34"/>
  <c r="AA25" i="34"/>
  <c r="AC27" i="34"/>
  <c r="AB30" i="34"/>
  <c r="AA33" i="34"/>
  <c r="AC35" i="34"/>
  <c r="AB38" i="34"/>
  <c r="AA41" i="34"/>
  <c r="AC43" i="34"/>
  <c r="AB46" i="34"/>
  <c r="AA49" i="34"/>
  <c r="AC51" i="34"/>
  <c r="AB54" i="34"/>
  <c r="AA57" i="34"/>
  <c r="AC59" i="34"/>
  <c r="AB62" i="34"/>
  <c r="AA65" i="34"/>
  <c r="AC67" i="34"/>
  <c r="AA10" i="34"/>
  <c r="AC14" i="34"/>
  <c r="AB18" i="34"/>
  <c r="AA23" i="34"/>
  <c r="AC26" i="34"/>
  <c r="AB31" i="34"/>
  <c r="AA36" i="34"/>
  <c r="AC39" i="34"/>
  <c r="AB44" i="34"/>
  <c r="AA48" i="34"/>
  <c r="AC52" i="34"/>
  <c r="AB57" i="34"/>
  <c r="AA61" i="34"/>
  <c r="AC65" i="34"/>
  <c r="AC6" i="34"/>
  <c r="AA12" i="34"/>
  <c r="AB20" i="34"/>
  <c r="AC28" i="34"/>
  <c r="AA37" i="34"/>
  <c r="AC41" i="34"/>
  <c r="AA50" i="34"/>
  <c r="AB58" i="34"/>
  <c r="AC66" i="34"/>
  <c r="AB10" i="34"/>
  <c r="AA15" i="34"/>
  <c r="AC18" i="34"/>
  <c r="AB23" i="34"/>
  <c r="AA28" i="34"/>
  <c r="AC31" i="34"/>
  <c r="AB36" i="34"/>
  <c r="AA40" i="34"/>
  <c r="AC44" i="34"/>
  <c r="AB49" i="34"/>
  <c r="AA53" i="34"/>
  <c r="AC57" i="34"/>
  <c r="AB61" i="34"/>
  <c r="AA66" i="34"/>
  <c r="AA7" i="34"/>
  <c r="AC10" i="34"/>
  <c r="AB15" i="34"/>
  <c r="AA20" i="34"/>
  <c r="AC23" i="34"/>
  <c r="AB28" i="34"/>
  <c r="AA32" i="34"/>
  <c r="AC36" i="34"/>
  <c r="AB41" i="34"/>
  <c r="AA45" i="34"/>
  <c r="AC49" i="34"/>
  <c r="AB53" i="34"/>
  <c r="AA58" i="34"/>
  <c r="AC62" i="34"/>
  <c r="AB66" i="34"/>
  <c r="AB7" i="34"/>
  <c r="AC15" i="34"/>
  <c r="AA24" i="34"/>
  <c r="AB33" i="34"/>
  <c r="AB45" i="34"/>
  <c r="AC54" i="34"/>
  <c r="AA63" i="34"/>
  <c r="AB12" i="34"/>
  <c r="AC20" i="34"/>
  <c r="AA29" i="34"/>
  <c r="AB37" i="34"/>
  <c r="AC46" i="34"/>
  <c r="AA55" i="34"/>
  <c r="AB63" i="34"/>
  <c r="AC12" i="34"/>
  <c r="AA21" i="34"/>
  <c r="AB29" i="34"/>
  <c r="AC38" i="34"/>
  <c r="AA47" i="34"/>
  <c r="AB55" i="34"/>
  <c r="AC63" i="34"/>
  <c r="AA8" i="34"/>
  <c r="AB17" i="34"/>
  <c r="AC25" i="34"/>
  <c r="AA34" i="34"/>
  <c r="AB42" i="34"/>
  <c r="AC50" i="34"/>
  <c r="AA60" i="34"/>
  <c r="AB68" i="34"/>
  <c r="AB9" i="34"/>
  <c r="AC17" i="34"/>
  <c r="AA26" i="34"/>
  <c r="AB34" i="34"/>
  <c r="AC42" i="34"/>
  <c r="AA52" i="34"/>
  <c r="AB60" i="34"/>
  <c r="AC68" i="34"/>
  <c r="AC9" i="34"/>
  <c r="AA18" i="34"/>
  <c r="AB26" i="34"/>
  <c r="AC34" i="34"/>
  <c r="AA44" i="34"/>
  <c r="AB52" i="34"/>
  <c r="AC60" i="34"/>
  <c r="AB13" i="34"/>
  <c r="AA39" i="34"/>
  <c r="AC58" i="34"/>
  <c r="AA16" i="34"/>
  <c r="AB39" i="34"/>
  <c r="AA64" i="34"/>
  <c r="AC7" i="34"/>
  <c r="AC55" i="34"/>
  <c r="AA13" i="34"/>
  <c r="AA56" i="34"/>
  <c r="AB21" i="34"/>
  <c r="AA42" i="34"/>
  <c r="AB65" i="34"/>
  <c r="AC22" i="34"/>
  <c r="AB47" i="34"/>
  <c r="AA68" i="34"/>
  <c r="AB25" i="34"/>
  <c r="AC47" i="34"/>
  <c r="AB6" i="34"/>
  <c r="AC30" i="34"/>
  <c r="AB50" i="34"/>
  <c r="AA31" i="34"/>
  <c r="AC33" i="34"/>
  <c r="AA6" i="54"/>
  <c r="AC8" i="54"/>
  <c r="AB11" i="54"/>
  <c r="AA14" i="54"/>
  <c r="AC16" i="54"/>
  <c r="AB19" i="54"/>
  <c r="AA22" i="54"/>
  <c r="AC24" i="54"/>
  <c r="AB27" i="54"/>
  <c r="AA30" i="54"/>
  <c r="AC32" i="54"/>
  <c r="AB35" i="54"/>
  <c r="AA38" i="54"/>
  <c r="AC40" i="54"/>
  <c r="AB43" i="54"/>
  <c r="AA46" i="54"/>
  <c r="AC48" i="54"/>
  <c r="AB51" i="54"/>
  <c r="AA54" i="54"/>
  <c r="AC56" i="54"/>
  <c r="AB59" i="54"/>
  <c r="AA62" i="54"/>
  <c r="AC64" i="54"/>
  <c r="AB67" i="54"/>
  <c r="AA70" i="54"/>
  <c r="AC72" i="54"/>
  <c r="AB75" i="54"/>
  <c r="AC6" i="54"/>
  <c r="AB9" i="54"/>
  <c r="AA12" i="54"/>
  <c r="AC14" i="54"/>
  <c r="AB17" i="54"/>
  <c r="AA20" i="54"/>
  <c r="AC22" i="54"/>
  <c r="AB25" i="54"/>
  <c r="AA28" i="54"/>
  <c r="AC30" i="54"/>
  <c r="AB33" i="54"/>
  <c r="AA36" i="54"/>
  <c r="AC38" i="54"/>
  <c r="AB41" i="54"/>
  <c r="AA44" i="54"/>
  <c r="AC46" i="54"/>
  <c r="AB49" i="54"/>
  <c r="AA52" i="54"/>
  <c r="AC54" i="54"/>
  <c r="AB57" i="54"/>
  <c r="AA60" i="54"/>
  <c r="AC62" i="54"/>
  <c r="AB65" i="54"/>
  <c r="AA68" i="54"/>
  <c r="AC70" i="54"/>
  <c r="AB73" i="54"/>
  <c r="AA76" i="54"/>
  <c r="AA7" i="54"/>
  <c r="AB10" i="54"/>
  <c r="AC13" i="54"/>
  <c r="AC17" i="54"/>
  <c r="AA21" i="54"/>
  <c r="AB24" i="54"/>
  <c r="AC7" i="54"/>
  <c r="AC11" i="54"/>
  <c r="AC15" i="54"/>
  <c r="AC19" i="54"/>
  <c r="AC23" i="54"/>
  <c r="AC27" i="54"/>
  <c r="AB31" i="54"/>
  <c r="AC34" i="54"/>
  <c r="AB38" i="54"/>
  <c r="AA42" i="54"/>
  <c r="AB45" i="54"/>
  <c r="AA49" i="54"/>
  <c r="AC52" i="54"/>
  <c r="AA56" i="54"/>
  <c r="AC59" i="54"/>
  <c r="AB63" i="54"/>
  <c r="AC66" i="54"/>
  <c r="AB70" i="54"/>
  <c r="AA74" i="54"/>
  <c r="AC5" i="54"/>
  <c r="AB7" i="54"/>
  <c r="AB12" i="54"/>
  <c r="AB16" i="54"/>
  <c r="AB21" i="54"/>
  <c r="AA26" i="54"/>
  <c r="AC29" i="54"/>
  <c r="AA34" i="54"/>
  <c r="AC37" i="54"/>
  <c r="AB42" i="54"/>
  <c r="AB46" i="54"/>
  <c r="AB50" i="54"/>
  <c r="AB54" i="54"/>
  <c r="AB58" i="54"/>
  <c r="AB62" i="54"/>
  <c r="AB66" i="54"/>
  <c r="AA71" i="54"/>
  <c r="AC74" i="54"/>
  <c r="AA9" i="54"/>
  <c r="AB14" i="54"/>
  <c r="AA19" i="54"/>
  <c r="AA25" i="54"/>
  <c r="AB29" i="54"/>
  <c r="AB34" i="54"/>
  <c r="AB39" i="54"/>
  <c r="AC43" i="54"/>
  <c r="AA48" i="54"/>
  <c r="AA53" i="54"/>
  <c r="AC57" i="54"/>
  <c r="AC61" i="54"/>
  <c r="AA10" i="54"/>
  <c r="AB15" i="54"/>
  <c r="AC20" i="54"/>
  <c r="AB26" i="54"/>
  <c r="AA31" i="54"/>
  <c r="AC35" i="54"/>
  <c r="AA40" i="54"/>
  <c r="AC44" i="54"/>
  <c r="AC49" i="54"/>
  <c r="AC53" i="54"/>
  <c r="AC58" i="54"/>
  <c r="AC63" i="54"/>
  <c r="AB68" i="54"/>
  <c r="AB72" i="54"/>
  <c r="AB5" i="54"/>
  <c r="AA13" i="54"/>
  <c r="AB20" i="54"/>
  <c r="AA27" i="54"/>
  <c r="AA33" i="54"/>
  <c r="AC39" i="54"/>
  <c r="AC45" i="54"/>
  <c r="AC51" i="54"/>
  <c r="AA58" i="54"/>
  <c r="AB64" i="54"/>
  <c r="AB69" i="54"/>
  <c r="AA75" i="54"/>
  <c r="AA8" i="54"/>
  <c r="AA15" i="54"/>
  <c r="AB22" i="54"/>
  <c r="AC28" i="54"/>
  <c r="AA35" i="54"/>
  <c r="AA41" i="54"/>
  <c r="AB47" i="54"/>
  <c r="AB53" i="54"/>
  <c r="AB60" i="54"/>
  <c r="AC65" i="54"/>
  <c r="AB71" i="54"/>
  <c r="AB76" i="54"/>
  <c r="AB13" i="54"/>
  <c r="AB23" i="54"/>
  <c r="AA32" i="54"/>
  <c r="AB40" i="54"/>
  <c r="AB48" i="54"/>
  <c r="AB56" i="54"/>
  <c r="AA65" i="54"/>
  <c r="AA72" i="54"/>
  <c r="AA16" i="54"/>
  <c r="AA24" i="54"/>
  <c r="AB32" i="54"/>
  <c r="AC41" i="54"/>
  <c r="AA50" i="54"/>
  <c r="AA57" i="54"/>
  <c r="AA66" i="54"/>
  <c r="AA73" i="54"/>
  <c r="AB6" i="54"/>
  <c r="AA17" i="54"/>
  <c r="AC25" i="54"/>
  <c r="AC33" i="54"/>
  <c r="AC42" i="54"/>
  <c r="AC50" i="54"/>
  <c r="AA59" i="54"/>
  <c r="AA67" i="54"/>
  <c r="AC73" i="54"/>
  <c r="AA18" i="54"/>
  <c r="AB30" i="54"/>
  <c r="AB44" i="54"/>
  <c r="AC55" i="54"/>
  <c r="AA69" i="54"/>
  <c r="AB18" i="54"/>
  <c r="AC31" i="54"/>
  <c r="AA45" i="54"/>
  <c r="AC60" i="54"/>
  <c r="AC69" i="54"/>
  <c r="AC18" i="54"/>
  <c r="AB36" i="54"/>
  <c r="AA47" i="54"/>
  <c r="AA61" i="54"/>
  <c r="AC71" i="54"/>
  <c r="AC9" i="54"/>
  <c r="AA29" i="54"/>
  <c r="AB52" i="54"/>
  <c r="AB74" i="54"/>
  <c r="AC10" i="54"/>
  <c r="AC36" i="54"/>
  <c r="AA55" i="54"/>
  <c r="AC75" i="54"/>
  <c r="AC12" i="54"/>
  <c r="AB37" i="54"/>
  <c r="AB61" i="54"/>
  <c r="AA5" i="54"/>
  <c r="AC26" i="54"/>
  <c r="AA63" i="54"/>
  <c r="AB28" i="54"/>
  <c r="AA64" i="54"/>
  <c r="AA37" i="54"/>
  <c r="AC67" i="54"/>
  <c r="AC47" i="54"/>
  <c r="AA51" i="54"/>
  <c r="AB8" i="54"/>
  <c r="AB55" i="54"/>
  <c r="AA11" i="54"/>
  <c r="AC68" i="54"/>
  <c r="AC76" i="54"/>
  <c r="AA23" i="54"/>
  <c r="AA39" i="54"/>
  <c r="AA43" i="54"/>
  <c r="AC21" i="54"/>
  <c r="G8" i="49"/>
  <c r="F11" i="49"/>
  <c r="H13" i="49"/>
  <c r="G16" i="49"/>
  <c r="F19" i="49"/>
  <c r="H21" i="49"/>
  <c r="G24" i="49"/>
  <c r="F27" i="49"/>
  <c r="H29" i="49"/>
  <c r="G32" i="49"/>
  <c r="F35" i="49"/>
  <c r="H37" i="49"/>
  <c r="G40" i="49"/>
  <c r="G6" i="49"/>
  <c r="F9" i="49"/>
  <c r="H8" i="49"/>
  <c r="F12" i="49"/>
  <c r="F15" i="49"/>
  <c r="F18" i="49"/>
  <c r="F21" i="49"/>
  <c r="F24" i="49"/>
  <c r="G27" i="49"/>
  <c r="G30" i="49"/>
  <c r="G33" i="49"/>
  <c r="G36" i="49"/>
  <c r="G39" i="49"/>
  <c r="G9" i="49"/>
  <c r="G12" i="49"/>
  <c r="G15" i="49"/>
  <c r="G18" i="49"/>
  <c r="G21" i="49"/>
  <c r="H24" i="49"/>
  <c r="H27" i="49"/>
  <c r="H30" i="49"/>
  <c r="H33" i="49"/>
  <c r="H36" i="49"/>
  <c r="H39" i="49"/>
  <c r="F6" i="49"/>
  <c r="H9" i="49"/>
  <c r="H12" i="49"/>
  <c r="H15" i="49"/>
  <c r="H18" i="49"/>
  <c r="F22" i="49"/>
  <c r="F25" i="49"/>
  <c r="F28" i="49"/>
  <c r="F31" i="49"/>
  <c r="F34" i="49"/>
  <c r="F37" i="49"/>
  <c r="F40" i="49"/>
  <c r="H7" i="49"/>
  <c r="G13" i="49"/>
  <c r="H17" i="49"/>
  <c r="F23" i="49"/>
  <c r="G28" i="49"/>
  <c r="H32" i="49"/>
  <c r="F38" i="49"/>
  <c r="F8" i="49"/>
  <c r="F14" i="49"/>
  <c r="G19" i="49"/>
  <c r="G23" i="49"/>
  <c r="H28" i="49"/>
  <c r="F33" i="49"/>
  <c r="G38" i="49"/>
  <c r="F10" i="49"/>
  <c r="G14" i="49"/>
  <c r="H19" i="49"/>
  <c r="H23" i="49"/>
  <c r="F29" i="49"/>
  <c r="G34" i="49"/>
  <c r="H38" i="49"/>
  <c r="F13" i="49"/>
  <c r="H20" i="49"/>
  <c r="G29" i="49"/>
  <c r="F36" i="49"/>
  <c r="H6" i="49"/>
  <c r="H14" i="49"/>
  <c r="G22" i="49"/>
  <c r="F30" i="49"/>
  <c r="G37" i="49"/>
  <c r="G7" i="49"/>
  <c r="H16" i="49"/>
  <c r="G25" i="49"/>
  <c r="H31" i="49"/>
  <c r="H40" i="49"/>
  <c r="H11" i="49"/>
  <c r="F26" i="49"/>
  <c r="F39" i="49"/>
  <c r="F16" i="49"/>
  <c r="G26" i="49"/>
  <c r="G5" i="49"/>
  <c r="F17" i="49"/>
  <c r="H26" i="49"/>
  <c r="H5" i="49"/>
  <c r="F7" i="49"/>
  <c r="H25" i="49"/>
  <c r="G10" i="49"/>
  <c r="G31" i="49"/>
  <c r="H10" i="49"/>
  <c r="F32" i="49"/>
  <c r="G11" i="49"/>
  <c r="H34" i="49"/>
  <c r="G35" i="49"/>
  <c r="H35" i="49"/>
  <c r="F20" i="49"/>
  <c r="G20" i="49"/>
  <c r="H22" i="49"/>
  <c r="G17" i="49"/>
  <c r="F5" i="49"/>
  <c r="M8" i="32"/>
  <c r="O10" i="32"/>
  <c r="N13" i="32"/>
  <c r="M16" i="32"/>
  <c r="O18" i="32"/>
  <c r="N21" i="32"/>
  <c r="M24" i="32"/>
  <c r="O26" i="32"/>
  <c r="N29" i="32"/>
  <c r="M30" i="32"/>
  <c r="O32" i="32"/>
  <c r="N35" i="32"/>
  <c r="M38" i="32"/>
  <c r="O40" i="32"/>
  <c r="N42" i="32"/>
  <c r="N8" i="32"/>
  <c r="M11" i="32"/>
  <c r="O13" i="32"/>
  <c r="N16" i="32"/>
  <c r="M19" i="32"/>
  <c r="O21" i="32"/>
  <c r="N24" i="32"/>
  <c r="M27" i="32"/>
  <c r="O29" i="32"/>
  <c r="N30" i="32"/>
  <c r="M33" i="32"/>
  <c r="O35" i="32"/>
  <c r="N38" i="32"/>
  <c r="O42" i="32"/>
  <c r="M46" i="32"/>
  <c r="M6" i="32"/>
  <c r="O8" i="32"/>
  <c r="N11" i="32"/>
  <c r="M14" i="32"/>
  <c r="N19" i="32"/>
  <c r="M22" i="32"/>
  <c r="O24" i="32"/>
  <c r="N27" i="32"/>
  <c r="O30" i="32"/>
  <c r="N33" i="32"/>
  <c r="M36" i="32"/>
  <c r="O38" i="32"/>
  <c r="M43" i="32"/>
  <c r="N46" i="32"/>
  <c r="O11" i="32"/>
  <c r="M17" i="32"/>
  <c r="O19" i="32"/>
  <c r="O27" i="32"/>
  <c r="N36" i="32"/>
  <c r="M45" i="32"/>
  <c r="O6" i="32"/>
  <c r="M12" i="32"/>
  <c r="N17" i="32"/>
  <c r="O22" i="32"/>
  <c r="M28" i="32"/>
  <c r="N31" i="32"/>
  <c r="O36" i="32"/>
  <c r="M41" i="32"/>
  <c r="N45" i="32"/>
  <c r="M7" i="32"/>
  <c r="N12" i="32"/>
  <c r="O17" i="32"/>
  <c r="M23" i="32"/>
  <c r="N28" i="32"/>
  <c r="O31" i="32"/>
  <c r="M37" i="32"/>
  <c r="N41" i="32"/>
  <c r="O45" i="32"/>
  <c r="M10" i="32"/>
  <c r="N15" i="32"/>
  <c r="O20" i="32"/>
  <c r="M26" i="32"/>
  <c r="O34" i="32"/>
  <c r="M40" i="32"/>
  <c r="N44" i="32"/>
  <c r="M5" i="32"/>
  <c r="N10" i="32"/>
  <c r="O15" i="32"/>
  <c r="M21" i="32"/>
  <c r="N26" i="32"/>
  <c r="M35" i="32"/>
  <c r="N40" i="32"/>
  <c r="O44" i="32"/>
  <c r="O16" i="32"/>
  <c r="N6" i="32"/>
  <c r="M25" i="32"/>
  <c r="M31" i="32"/>
  <c r="M39" i="32"/>
  <c r="N43" i="32"/>
  <c r="N9" i="32"/>
  <c r="O14" i="32"/>
  <c r="M20" i="32"/>
  <c r="N25" i="32"/>
  <c r="M34" i="32"/>
  <c r="N39" i="32"/>
  <c r="O43" i="32"/>
  <c r="N5" i="32"/>
  <c r="O9" i="32"/>
  <c r="M15" i="32"/>
  <c r="N20" i="32"/>
  <c r="O25" i="32"/>
  <c r="N34" i="32"/>
  <c r="O39" i="32"/>
  <c r="M44" i="32"/>
  <c r="O5" i="32"/>
  <c r="N7" i="32"/>
  <c r="O12" i="32"/>
  <c r="M18" i="32"/>
  <c r="N23" i="32"/>
  <c r="O28" i="32"/>
  <c r="M32" i="32"/>
  <c r="N37" i="32"/>
  <c r="O41" i="32"/>
  <c r="O7" i="32"/>
  <c r="M13" i="32"/>
  <c r="N18" i="32"/>
  <c r="O23" i="32"/>
  <c r="M29" i="32"/>
  <c r="N32" i="32"/>
  <c r="O37" i="32"/>
  <c r="M42" i="32"/>
  <c r="M9" i="32"/>
  <c r="N14" i="32"/>
  <c r="N22" i="32"/>
  <c r="O33" i="32"/>
  <c r="O46" i="32"/>
  <c r="F6" i="35"/>
  <c r="H8" i="35"/>
  <c r="G11" i="35"/>
  <c r="F14" i="35"/>
  <c r="H16" i="35"/>
  <c r="G19" i="35"/>
  <c r="F22" i="35"/>
  <c r="F5" i="35"/>
  <c r="G7" i="35"/>
  <c r="G10" i="35"/>
  <c r="G13" i="35"/>
  <c r="G16" i="35"/>
  <c r="H19" i="35"/>
  <c r="H22" i="35"/>
  <c r="H7" i="35"/>
  <c r="H10" i="35"/>
  <c r="H13" i="35"/>
  <c r="F17" i="35"/>
  <c r="F20" i="35"/>
  <c r="F23" i="35"/>
  <c r="F8" i="35"/>
  <c r="F11" i="35"/>
  <c r="G14" i="35"/>
  <c r="G17" i="35"/>
  <c r="G20" i="35"/>
  <c r="G23" i="35"/>
  <c r="F10" i="35"/>
  <c r="G15" i="35"/>
  <c r="H20" i="35"/>
  <c r="G12" i="35"/>
  <c r="G6" i="35"/>
  <c r="H11" i="35"/>
  <c r="H15" i="35"/>
  <c r="F21" i="35"/>
  <c r="H6" i="35"/>
  <c r="F12" i="35"/>
  <c r="F16" i="35"/>
  <c r="G21" i="35"/>
  <c r="F7" i="35"/>
  <c r="H17" i="35"/>
  <c r="H21" i="35"/>
  <c r="G8" i="35"/>
  <c r="F18" i="35"/>
  <c r="F9" i="35"/>
  <c r="G18" i="35"/>
  <c r="F13" i="35"/>
  <c r="H23" i="35"/>
  <c r="H14" i="35"/>
  <c r="G5" i="35"/>
  <c r="F15" i="35"/>
  <c r="H5" i="35"/>
  <c r="H9" i="35"/>
  <c r="H12" i="35"/>
  <c r="G9" i="35"/>
  <c r="H18" i="35"/>
  <c r="F19" i="35"/>
  <c r="G22" i="35"/>
  <c r="T6" i="38"/>
  <c r="V8" i="38"/>
  <c r="U11" i="38"/>
  <c r="U6" i="38"/>
  <c r="U9" i="38"/>
  <c r="U12" i="38"/>
  <c r="V6" i="38"/>
  <c r="V9" i="38"/>
  <c r="V12" i="38"/>
  <c r="U7" i="38"/>
  <c r="U10" i="38"/>
  <c r="V5" i="38"/>
  <c r="U8" i="38"/>
  <c r="T5" i="38"/>
  <c r="T9" i="38"/>
  <c r="T10" i="38"/>
  <c r="T7" i="38"/>
  <c r="V7" i="38"/>
  <c r="T8" i="38"/>
  <c r="V10" i="38"/>
  <c r="T11" i="38"/>
  <c r="V11" i="38"/>
  <c r="U5" i="38"/>
  <c r="T12" i="38"/>
  <c r="O7" i="44"/>
  <c r="N10" i="44"/>
  <c r="M13" i="44"/>
  <c r="O15" i="44"/>
  <c r="N18" i="44"/>
  <c r="M21" i="44"/>
  <c r="O22" i="44"/>
  <c r="N25" i="44"/>
  <c r="M27" i="44"/>
  <c r="O29" i="44"/>
  <c r="N32" i="44"/>
  <c r="M35" i="44"/>
  <c r="O37" i="44"/>
  <c r="N39" i="44"/>
  <c r="M42" i="44"/>
  <c r="O44" i="44"/>
  <c r="N47" i="44"/>
  <c r="M50" i="44"/>
  <c r="O52" i="44"/>
  <c r="N55" i="44"/>
  <c r="M8" i="44"/>
  <c r="M11" i="44"/>
  <c r="M14" i="44"/>
  <c r="M17" i="44"/>
  <c r="M20" i="44"/>
  <c r="M22" i="44"/>
  <c r="M25" i="44"/>
  <c r="N27" i="44"/>
  <c r="N30" i="44"/>
  <c r="N33" i="44"/>
  <c r="N36" i="44"/>
  <c r="N38" i="44"/>
  <c r="N41" i="44"/>
  <c r="N44" i="44"/>
  <c r="O47" i="44"/>
  <c r="O50" i="44"/>
  <c r="O53" i="44"/>
  <c r="O56" i="44"/>
  <c r="N8" i="44"/>
  <c r="N11" i="44"/>
  <c r="N14" i="44"/>
  <c r="N17" i="44"/>
  <c r="N20" i="44"/>
  <c r="N22" i="44"/>
  <c r="O25" i="44"/>
  <c r="O27" i="44"/>
  <c r="O30" i="44"/>
  <c r="O33" i="44"/>
  <c r="O36" i="44"/>
  <c r="O38" i="44"/>
  <c r="O41" i="44"/>
  <c r="M45" i="44"/>
  <c r="M48" i="44"/>
  <c r="M51" i="44"/>
  <c r="M54" i="44"/>
  <c r="N5" i="44"/>
  <c r="O10" i="44"/>
  <c r="M15" i="44"/>
  <c r="M19" i="44"/>
  <c r="M29" i="44"/>
  <c r="M33" i="44"/>
  <c r="N37" i="44"/>
  <c r="N40" i="44"/>
  <c r="M44" i="44"/>
  <c r="O48" i="44"/>
  <c r="N52" i="44"/>
  <c r="N56" i="44"/>
  <c r="M7" i="44"/>
  <c r="O11" i="44"/>
  <c r="N15" i="44"/>
  <c r="N19" i="44"/>
  <c r="M23" i="44"/>
  <c r="N29" i="44"/>
  <c r="M34" i="44"/>
  <c r="O40" i="44"/>
  <c r="N45" i="44"/>
  <c r="M49" i="44"/>
  <c r="M53" i="44"/>
  <c r="O5" i="44"/>
  <c r="O8" i="44"/>
  <c r="N12" i="44"/>
  <c r="N16" i="44"/>
  <c r="O20" i="44"/>
  <c r="O23" i="44"/>
  <c r="N26" i="44"/>
  <c r="M31" i="44"/>
  <c r="O34" i="44"/>
  <c r="N42" i="44"/>
  <c r="M46" i="44"/>
  <c r="O49" i="44"/>
  <c r="N54" i="44"/>
  <c r="N13" i="44"/>
  <c r="O19" i="44"/>
  <c r="O24" i="44"/>
  <c r="N31" i="44"/>
  <c r="M37" i="44"/>
  <c r="M43" i="44"/>
  <c r="N49" i="44"/>
  <c r="O55" i="44"/>
  <c r="N7" i="44"/>
  <c r="O13" i="44"/>
  <c r="N21" i="44"/>
  <c r="O31" i="44"/>
  <c r="N43" i="44"/>
  <c r="N50" i="44"/>
  <c r="M56" i="44"/>
  <c r="M9" i="44"/>
  <c r="O14" i="44"/>
  <c r="O21" i="44"/>
  <c r="M26" i="44"/>
  <c r="M32" i="44"/>
  <c r="M38" i="44"/>
  <c r="O43" i="44"/>
  <c r="N51" i="44"/>
  <c r="M5" i="44"/>
  <c r="O17" i="44"/>
  <c r="O26" i="44"/>
  <c r="O35" i="44"/>
  <c r="N46" i="44"/>
  <c r="M55" i="44"/>
  <c r="N9" i="44"/>
  <c r="M18" i="44"/>
  <c r="M28" i="44"/>
  <c r="M36" i="44"/>
  <c r="O46" i="44"/>
  <c r="O9" i="44"/>
  <c r="O18" i="44"/>
  <c r="N28" i="44"/>
  <c r="M39" i="44"/>
  <c r="M47" i="44"/>
  <c r="M10" i="44"/>
  <c r="O28" i="44"/>
  <c r="O39" i="44"/>
  <c r="N48" i="44"/>
  <c r="M40" i="44"/>
  <c r="N23" i="44"/>
  <c r="M41" i="44"/>
  <c r="O12" i="44"/>
  <c r="O32" i="44"/>
  <c r="M52" i="44"/>
  <c r="M16" i="44"/>
  <c r="N34" i="44"/>
  <c r="N53" i="44"/>
  <c r="O16" i="44"/>
  <c r="N35" i="44"/>
  <c r="O54" i="44"/>
  <c r="O51" i="44"/>
  <c r="O45" i="44"/>
  <c r="M12" i="44"/>
  <c r="M24" i="44"/>
  <c r="N24" i="44"/>
  <c r="M30" i="44"/>
  <c r="O42" i="44"/>
  <c r="G5" i="53"/>
  <c r="F5" i="53"/>
  <c r="H5" i="53"/>
  <c r="F6" i="58"/>
  <c r="H8" i="58"/>
  <c r="G11" i="58"/>
  <c r="F14" i="58"/>
  <c r="H16" i="58"/>
  <c r="G19" i="58"/>
  <c r="F22" i="58"/>
  <c r="H24" i="58"/>
  <c r="G27" i="58"/>
  <c r="H6" i="58"/>
  <c r="G9" i="58"/>
  <c r="F12" i="58"/>
  <c r="H14" i="58"/>
  <c r="G17" i="58"/>
  <c r="F20" i="58"/>
  <c r="H22" i="58"/>
  <c r="G25" i="58"/>
  <c r="G5" i="58"/>
  <c r="G6" i="58"/>
  <c r="F10" i="58"/>
  <c r="G13" i="58"/>
  <c r="F17" i="58"/>
  <c r="H20" i="58"/>
  <c r="F24" i="58"/>
  <c r="H27" i="58"/>
  <c r="G7" i="58"/>
  <c r="H10" i="58"/>
  <c r="G14" i="58"/>
  <c r="F18" i="58"/>
  <c r="G21" i="58"/>
  <c r="F25" i="58"/>
  <c r="F5" i="58"/>
  <c r="G8" i="58"/>
  <c r="G12" i="58"/>
  <c r="H15" i="58"/>
  <c r="F19" i="58"/>
  <c r="F23" i="58"/>
  <c r="G26" i="58"/>
  <c r="F7" i="58"/>
  <c r="H12" i="58"/>
  <c r="G18" i="58"/>
  <c r="H23" i="58"/>
  <c r="H7" i="58"/>
  <c r="F13" i="58"/>
  <c r="H18" i="58"/>
  <c r="G24" i="58"/>
  <c r="F9" i="58"/>
  <c r="F15" i="58"/>
  <c r="G20" i="58"/>
  <c r="F26" i="58"/>
  <c r="F8" i="58"/>
  <c r="G16" i="58"/>
  <c r="H26" i="58"/>
  <c r="G10" i="58"/>
  <c r="H19" i="58"/>
  <c r="H5" i="58"/>
  <c r="H9" i="58"/>
  <c r="H21" i="58"/>
  <c r="F16" i="58"/>
  <c r="F11" i="58"/>
  <c r="H25" i="58"/>
  <c r="G15" i="58"/>
  <c r="H11" i="58"/>
  <c r="G23" i="58"/>
  <c r="H17" i="58"/>
  <c r="G22" i="58"/>
  <c r="F21" i="58"/>
  <c r="F27" i="58"/>
  <c r="H13" i="58"/>
  <c r="G7" i="32"/>
  <c r="F10" i="32"/>
  <c r="H12" i="32"/>
  <c r="G15" i="32"/>
  <c r="F18" i="32"/>
  <c r="H20" i="32"/>
  <c r="G23" i="32"/>
  <c r="F26" i="32"/>
  <c r="H28" i="32"/>
  <c r="F32" i="32"/>
  <c r="H34" i="32"/>
  <c r="G37" i="32"/>
  <c r="F40" i="32"/>
  <c r="H41" i="32"/>
  <c r="G44" i="32"/>
  <c r="F5" i="32"/>
  <c r="H10" i="32"/>
  <c r="F16" i="32"/>
  <c r="F24" i="32"/>
  <c r="G29" i="32"/>
  <c r="H32" i="32"/>
  <c r="F38" i="32"/>
  <c r="G42" i="32"/>
  <c r="G8" i="32"/>
  <c r="H13" i="32"/>
  <c r="F19" i="32"/>
  <c r="H21" i="32"/>
  <c r="G24" i="32"/>
  <c r="F27" i="32"/>
  <c r="H29" i="32"/>
  <c r="G30" i="32"/>
  <c r="F33" i="32"/>
  <c r="H35" i="32"/>
  <c r="G38" i="32"/>
  <c r="H42" i="32"/>
  <c r="F46" i="32"/>
  <c r="F6" i="32"/>
  <c r="H8" i="32"/>
  <c r="G11" i="32"/>
  <c r="F14" i="32"/>
  <c r="H16" i="32"/>
  <c r="G19" i="32"/>
  <c r="F22" i="32"/>
  <c r="H24" i="32"/>
  <c r="G27" i="32"/>
  <c r="H30" i="32"/>
  <c r="G33" i="32"/>
  <c r="F36" i="32"/>
  <c r="H38" i="32"/>
  <c r="F43" i="32"/>
  <c r="G46" i="32"/>
  <c r="G6" i="32"/>
  <c r="F9" i="32"/>
  <c r="H11" i="32"/>
  <c r="G14" i="32"/>
  <c r="F17" i="32"/>
  <c r="H19" i="32"/>
  <c r="G22" i="32"/>
  <c r="F25" i="32"/>
  <c r="H27" i="32"/>
  <c r="F31" i="32"/>
  <c r="H33" i="32"/>
  <c r="G36" i="32"/>
  <c r="F39" i="32"/>
  <c r="G43" i="32"/>
  <c r="F45" i="32"/>
  <c r="H46" i="32"/>
  <c r="H6" i="32"/>
  <c r="G9" i="32"/>
  <c r="F12" i="32"/>
  <c r="H14" i="32"/>
  <c r="G17" i="32"/>
  <c r="F20" i="32"/>
  <c r="H22" i="32"/>
  <c r="G25" i="32"/>
  <c r="H7" i="32"/>
  <c r="G10" i="32"/>
  <c r="F13" i="32"/>
  <c r="H15" i="32"/>
  <c r="G18" i="32"/>
  <c r="F21" i="32"/>
  <c r="H23" i="32"/>
  <c r="G26" i="32"/>
  <c r="F29" i="32"/>
  <c r="G32" i="32"/>
  <c r="F35" i="32"/>
  <c r="H37" i="32"/>
  <c r="G40" i="32"/>
  <c r="F42" i="32"/>
  <c r="H44" i="32"/>
  <c r="F8" i="32"/>
  <c r="G13" i="32"/>
  <c r="H18" i="32"/>
  <c r="G21" i="32"/>
  <c r="H26" i="32"/>
  <c r="F30" i="32"/>
  <c r="G35" i="32"/>
  <c r="H40" i="32"/>
  <c r="F11" i="32"/>
  <c r="F7" i="32"/>
  <c r="H25" i="32"/>
  <c r="G34" i="32"/>
  <c r="F44" i="32"/>
  <c r="H9" i="32"/>
  <c r="F28" i="32"/>
  <c r="H36" i="32"/>
  <c r="G45" i="32"/>
  <c r="G12" i="32"/>
  <c r="G28" i="32"/>
  <c r="F37" i="32"/>
  <c r="H45" i="32"/>
  <c r="F15" i="32"/>
  <c r="G39" i="32"/>
  <c r="G5" i="32"/>
  <c r="G16" i="32"/>
  <c r="H39" i="32"/>
  <c r="H5" i="32"/>
  <c r="H17" i="32"/>
  <c r="G31" i="32"/>
  <c r="F41" i="32"/>
  <c r="G20" i="32"/>
  <c r="H31" i="32"/>
  <c r="G41" i="32"/>
  <c r="F23" i="32"/>
  <c r="F34" i="32"/>
  <c r="H43" i="32"/>
  <c r="F5" i="33"/>
  <c r="F7" i="33"/>
  <c r="H9" i="33"/>
  <c r="G12" i="33"/>
  <c r="F15" i="33"/>
  <c r="G7" i="33"/>
  <c r="F10" i="33"/>
  <c r="H12" i="33"/>
  <c r="G15" i="33"/>
  <c r="H7" i="33"/>
  <c r="G10" i="33"/>
  <c r="F13" i="33"/>
  <c r="H15" i="33"/>
  <c r="F8" i="33"/>
  <c r="H10" i="33"/>
  <c r="G13" i="33"/>
  <c r="F16" i="33"/>
  <c r="G8" i="33"/>
  <c r="F11" i="33"/>
  <c r="H13" i="33"/>
  <c r="G16" i="33"/>
  <c r="H6" i="33"/>
  <c r="F12" i="33"/>
  <c r="H5" i="33"/>
  <c r="F6" i="33"/>
  <c r="H8" i="33"/>
  <c r="G11" i="33"/>
  <c r="F14" i="33"/>
  <c r="H16" i="33"/>
  <c r="G6" i="33"/>
  <c r="F9" i="33"/>
  <c r="H11" i="33"/>
  <c r="G14" i="33"/>
  <c r="G5" i="33"/>
  <c r="G9" i="33"/>
  <c r="H14" i="33"/>
</calcChain>
</file>

<file path=xl/comments1.xml><?xml version="1.0" encoding="utf-8"?>
<comments xmlns="http://schemas.openxmlformats.org/spreadsheetml/2006/main">
  <authors>
    <author>siru</author>
  </authors>
  <commentList>
    <comment ref="F6" authorId="0">
      <text>
        <r>
          <rPr>
            <b/>
            <sz val="9"/>
            <color indexed="81"/>
            <rFont val="Tahoma"/>
            <family val="2"/>
          </rPr>
          <t xml:space="preserve">Trafikktall 2035
</t>
        </r>
        <r>
          <rPr>
            <sz val="9"/>
            <color indexed="81"/>
            <rFont val="Tahoma"/>
            <family val="2"/>
          </rPr>
          <t xml:space="preserve">Trafikktallene er utarbeidet av Multiconsult for Jernbaneverket, og er dokumentert i rapport 129644-RIA-RAP-001. Døgnfordeling oppgitt i de grå feltene er beregnet med tall generert fra Jernbaneverkets TrafikkInformasjons- og OppfølgigsSystem (TIOS) basert på ruteplaner for 2011.
"Passeringer per døgn" er oppgitt som for begge retninger.
Persontrafikken er den samme som lagt til grunn for 2027.
For godstrafikken er det lagt til grunn registrert godtrafikk i perioden 13.12.2015-30.10.2016 og vekstprognoser gitt i TØI-rapport 1393/2015. 
</t>
        </r>
      </text>
    </comment>
  </commentList>
</comments>
</file>

<file path=xl/sharedStrings.xml><?xml version="1.0" encoding="utf-8"?>
<sst xmlns="http://schemas.openxmlformats.org/spreadsheetml/2006/main" count="1963" uniqueCount="1168">
  <si>
    <t>Strekning</t>
  </si>
  <si>
    <t>BM69</t>
  </si>
  <si>
    <t>Da</t>
  </si>
  <si>
    <t>Kv</t>
  </si>
  <si>
    <t>Na</t>
  </si>
  <si>
    <t>km</t>
  </si>
  <si>
    <t>BM73</t>
  </si>
  <si>
    <t>EL18</t>
  </si>
  <si>
    <t>Arendalslinjen</t>
  </si>
  <si>
    <t>Bergensbanen</t>
  </si>
  <si>
    <t>Dovrebanen</t>
  </si>
  <si>
    <t>OVERSIKT</t>
  </si>
  <si>
    <t>Flåmsbana</t>
  </si>
  <si>
    <t>Gjøvikbanen</t>
  </si>
  <si>
    <t>Hovedbanen</t>
  </si>
  <si>
    <t>Kongsvingerbanen</t>
  </si>
  <si>
    <t>Meråkerbanen</t>
  </si>
  <si>
    <t>Nordlandsbanen</t>
  </si>
  <si>
    <t>Østfoldbanen_østre</t>
  </si>
  <si>
    <t>Østfoldbanen_vestre</t>
  </si>
  <si>
    <t>Randsfjordbanen</t>
  </si>
  <si>
    <t>Raumabanen</t>
  </si>
  <si>
    <t>Rørosbanen</t>
  </si>
  <si>
    <t>Solørbanen</t>
  </si>
  <si>
    <t>Sørlandsbanen</t>
  </si>
  <si>
    <t>Spikkestadbanen</t>
  </si>
  <si>
    <t>Vestfoldbanen</t>
  </si>
  <si>
    <t>Drammenbanen</t>
  </si>
  <si>
    <t>VEILEDNING</t>
  </si>
  <si>
    <t>Bratsbergbanen</t>
  </si>
  <si>
    <t>(klikk på den aktuelle strekningen for å få fram tabell)</t>
  </si>
  <si>
    <t>Grefsen - Alnabru</t>
  </si>
  <si>
    <t>Ofotbanen</t>
  </si>
  <si>
    <t>Gardermobanen</t>
  </si>
  <si>
    <t>TOGTYPER</t>
  </si>
  <si>
    <t>betegnelse</t>
  </si>
  <si>
    <t>BM70</t>
  </si>
  <si>
    <t>BM71</t>
  </si>
  <si>
    <t>lokaltog</t>
  </si>
  <si>
    <t>InterCity</t>
  </si>
  <si>
    <t>Flytoget</t>
  </si>
  <si>
    <t>BM72</t>
  </si>
  <si>
    <t>nye lokaltog</t>
  </si>
  <si>
    <t>beskrivelse</t>
  </si>
  <si>
    <t>Signatur</t>
  </si>
  <si>
    <t>BM92</t>
  </si>
  <si>
    <t>lokaltog diesel</t>
  </si>
  <si>
    <t>Agenda</t>
  </si>
  <si>
    <t>regiontog</t>
  </si>
  <si>
    <t>DI4</t>
  </si>
  <si>
    <t>diesel regiontog</t>
  </si>
  <si>
    <t>bilde</t>
  </si>
  <si>
    <t>Y1</t>
  </si>
  <si>
    <t>elektrisk</t>
  </si>
  <si>
    <t>diesel</t>
  </si>
  <si>
    <t>godsEL</t>
  </si>
  <si>
    <t>togtyper</t>
  </si>
  <si>
    <t>fra</t>
  </si>
  <si>
    <t>til</t>
  </si>
  <si>
    <t>HFS-VEM</t>
  </si>
  <si>
    <t>VEM-SOK</t>
  </si>
  <si>
    <t>SOK-TDA</t>
  </si>
  <si>
    <t>TDA-GUV</t>
  </si>
  <si>
    <t>GUV-FLÅ</t>
  </si>
  <si>
    <t>FLÅ-BGH</t>
  </si>
  <si>
    <t>BGH-NES</t>
  </si>
  <si>
    <t>NES-GOL</t>
  </si>
  <si>
    <t>GOL-TPO</t>
  </si>
  <si>
    <t>TPO-ÅL</t>
  </si>
  <si>
    <t>ÅL-HOL</t>
  </si>
  <si>
    <t>HOL-GLO</t>
  </si>
  <si>
    <t>GLO-UST</t>
  </si>
  <si>
    <t>UST-HAU</t>
  </si>
  <si>
    <t>BM93</t>
  </si>
  <si>
    <t>Roa-Hønefossbanen</t>
  </si>
  <si>
    <t>NEL-FLA</t>
  </si>
  <si>
    <t>FLA-BØY</t>
  </si>
  <si>
    <t>BØY-FRL</t>
  </si>
  <si>
    <t>FRL-BLA</t>
  </si>
  <si>
    <t>BLA-RIS</t>
  </si>
  <si>
    <t>RIS-BÅS</t>
  </si>
  <si>
    <t>BÅS-ADL</t>
  </si>
  <si>
    <t>Nelaug–Flaten</t>
  </si>
  <si>
    <t>Flaten–Bøylestad</t>
  </si>
  <si>
    <t>Bøylestad–Froland</t>
  </si>
  <si>
    <t>Froland–Blakstad</t>
  </si>
  <si>
    <t>Blakstad–Rise</t>
  </si>
  <si>
    <t>Rise–Bråstad</t>
  </si>
  <si>
    <t>Bråstad–Arendal</t>
  </si>
  <si>
    <t>Arendalsbanen</t>
  </si>
  <si>
    <t>godsDI</t>
  </si>
  <si>
    <t>HAU-TNG</t>
  </si>
  <si>
    <t>TNG-FIN</t>
  </si>
  <si>
    <t>FIN-FGN</t>
  </si>
  <si>
    <t>FGN-HAL</t>
  </si>
  <si>
    <t>HAL-MYR</t>
  </si>
  <si>
    <t>MYR-UPS</t>
  </si>
  <si>
    <t>UPS-VRN</t>
  </si>
  <si>
    <t>VRN-ØBG</t>
  </si>
  <si>
    <t>ØBG-LJB</t>
  </si>
  <si>
    <t>LJB-MFJ</t>
  </si>
  <si>
    <t>RMG-SPL</t>
  </si>
  <si>
    <t>SPL-ØFL</t>
  </si>
  <si>
    <t>ØFL-URD</t>
  </si>
  <si>
    <t>URD-KLV</t>
  </si>
  <si>
    <t>KLV-YGH</t>
  </si>
  <si>
    <t>YGH-GJÅ</t>
  </si>
  <si>
    <t>GJÅ-VOS</t>
  </si>
  <si>
    <t>VOS-BUL</t>
  </si>
  <si>
    <t>BUL-SGR</t>
  </si>
  <si>
    <t>SGR-EVG</t>
  </si>
  <si>
    <t>BOL-DL</t>
  </si>
  <si>
    <t>DL-STH</t>
  </si>
  <si>
    <t>STH-VAD</t>
  </si>
  <si>
    <t>ARN-BRG</t>
  </si>
  <si>
    <t>Hønefoss–Veme</t>
  </si>
  <si>
    <t>Veme–Sokna</t>
  </si>
  <si>
    <t>Sokna–Trolldalen</t>
  </si>
  <si>
    <t>Trolldalen–Gulsvik</t>
  </si>
  <si>
    <t>Gulsvik–Flå</t>
  </si>
  <si>
    <t>Flå–Bergheim</t>
  </si>
  <si>
    <t>Bergheim–Nesbyen</t>
  </si>
  <si>
    <t>Nesbyen–Gol</t>
  </si>
  <si>
    <t>Gol–Torpo</t>
  </si>
  <si>
    <t>Torpo–Ål</t>
  </si>
  <si>
    <t>Ål–Hol</t>
  </si>
  <si>
    <t>Hol–Geilo</t>
  </si>
  <si>
    <t>Geilo–Ustaoset</t>
  </si>
  <si>
    <t>Ustaoset–Haugastøl</t>
  </si>
  <si>
    <t>Haugastøl–Tunga</t>
  </si>
  <si>
    <t>Tunga–Finse</t>
  </si>
  <si>
    <t>Finse–Fagernut</t>
  </si>
  <si>
    <t>Fagernut–Hallingskeid</t>
  </si>
  <si>
    <t>Hallingskeid–Myrdal</t>
  </si>
  <si>
    <t>Myrdal–Upsete</t>
  </si>
  <si>
    <t>Upsete–Vieren</t>
  </si>
  <si>
    <t>Vieren–Ørneberget</t>
  </si>
  <si>
    <t>Ørneberget–Ljosanbotn</t>
  </si>
  <si>
    <t>Ljosanbotn–Mjølfjell</t>
  </si>
  <si>
    <t>Reimegrend–Skiple</t>
  </si>
  <si>
    <t>Skiple–Øyeflaten</t>
  </si>
  <si>
    <t>Øyeflaten–Urdland</t>
  </si>
  <si>
    <t>Urdland–Kløve</t>
  </si>
  <si>
    <t>Kløve–Ygre</t>
  </si>
  <si>
    <t>Ygre–Gjerdåker</t>
  </si>
  <si>
    <t>Gjerdåker–Voss</t>
  </si>
  <si>
    <t>Voss–Bulken</t>
  </si>
  <si>
    <t>Bulken–Seimsgrend</t>
  </si>
  <si>
    <t>Seimsgrend–Evanger</t>
  </si>
  <si>
    <t>Bolstadøyri–Dale</t>
  </si>
  <si>
    <t>Dale–Stanghelle</t>
  </si>
  <si>
    <t>Stanghelle–Vaksdal</t>
  </si>
  <si>
    <t>Arna–Bergen</t>
  </si>
  <si>
    <t>EL14</t>
  </si>
  <si>
    <t>EL16</t>
  </si>
  <si>
    <t>NTD-TIG</t>
  </si>
  <si>
    <t>TIG-TVN</t>
  </si>
  <si>
    <t>TVN-TRY</t>
  </si>
  <si>
    <t>TRY-HBØ</t>
  </si>
  <si>
    <t>HBØ-HÅS</t>
  </si>
  <si>
    <t>HÅS-NGU</t>
  </si>
  <si>
    <t>NGU-DAV</t>
  </si>
  <si>
    <t>DAV-VBØ</t>
  </si>
  <si>
    <t>VBØ-NTR</t>
  </si>
  <si>
    <t>NTR-SKN</t>
  </si>
  <si>
    <t>SKN-BOS</t>
  </si>
  <si>
    <t>BOS-PG</t>
  </si>
  <si>
    <t>Notodden–Tinnegrend</t>
  </si>
  <si>
    <t>Tinnegrend–Tveitan</t>
  </si>
  <si>
    <t>Tveitan–Trykkerud</t>
  </si>
  <si>
    <t>Trykkerud–Hjuksebø</t>
  </si>
  <si>
    <t>Hjuksebø–Holtsås</t>
  </si>
  <si>
    <t>Holtsås–Nordagutu</t>
  </si>
  <si>
    <t>Nordagutu–Dalsvatn</t>
  </si>
  <si>
    <t>Dalsvatn–Valebø</t>
  </si>
  <si>
    <t>Valebø–Nisterud</t>
  </si>
  <si>
    <t>Nisterud–Skien</t>
  </si>
  <si>
    <t>Skien–Borgestad</t>
  </si>
  <si>
    <t>Borgestad–Porsgrunn</t>
  </si>
  <si>
    <t>MSU-MOL</t>
  </si>
  <si>
    <t>MOL-MOR</t>
  </si>
  <si>
    <t>MOR-SLY</t>
  </si>
  <si>
    <t>SLY-EPA</t>
  </si>
  <si>
    <t>EPA-TAN</t>
  </si>
  <si>
    <t>TAN-STE</t>
  </si>
  <si>
    <t>STE-SRI</t>
  </si>
  <si>
    <t>SRI-STG</t>
  </si>
  <si>
    <t>STG-OTT</t>
  </si>
  <si>
    <t>OTT-HMR</t>
  </si>
  <si>
    <t>HMR-JES</t>
  </si>
  <si>
    <t>JES-BRD</t>
  </si>
  <si>
    <t>BRD-RUD</t>
  </si>
  <si>
    <t>RUD-MLV</t>
  </si>
  <si>
    <t>MLV-BVK</t>
  </si>
  <si>
    <t>BVK-BUM</t>
  </si>
  <si>
    <t>BUM-BGG</t>
  </si>
  <si>
    <t>BGG-LHM</t>
  </si>
  <si>
    <t>LHM-HVE</t>
  </si>
  <si>
    <t>HVE-FÅB</t>
  </si>
  <si>
    <t>FÅB-HSS</t>
  </si>
  <si>
    <t>HSS-HAF</t>
  </si>
  <si>
    <t>HAF-ØYE</t>
  </si>
  <si>
    <t>ØYE-TRE</t>
  </si>
  <si>
    <t>TRE-LOS</t>
  </si>
  <si>
    <t>LOS-FÅV</t>
  </si>
  <si>
    <t>FÅV-KVI</t>
  </si>
  <si>
    <t>KVI-RBU</t>
  </si>
  <si>
    <t>RBU-HUN</t>
  </si>
  <si>
    <t>HUN-FRN</t>
  </si>
  <si>
    <t>FRN-VIN</t>
  </si>
  <si>
    <t>VIN-KVA</t>
  </si>
  <si>
    <t>KVA-SJO</t>
  </si>
  <si>
    <t>SJO-OTA</t>
  </si>
  <si>
    <t>OTA-SEL</t>
  </si>
  <si>
    <t>SEL-BRH</t>
  </si>
  <si>
    <t>BRH-DOV</t>
  </si>
  <si>
    <t>DOV-DOM</t>
  </si>
  <si>
    <t>DOM-FOK</t>
  </si>
  <si>
    <t>FOK-HJN</t>
  </si>
  <si>
    <t>HJN-KVL</t>
  </si>
  <si>
    <t>KVL-DRS</t>
  </si>
  <si>
    <t>DRS-OPD</t>
  </si>
  <si>
    <t>OPD-FGH</t>
  </si>
  <si>
    <t>FGH-UBG</t>
  </si>
  <si>
    <t>UBG-BÅK</t>
  </si>
  <si>
    <t>BÅK-GAL</t>
  </si>
  <si>
    <t>GAL-SDL</t>
  </si>
  <si>
    <t>SDL-STØ</t>
  </si>
  <si>
    <t>STØ-HOI</t>
  </si>
  <si>
    <t>HOI-LMO</t>
  </si>
  <si>
    <t>LMO-LER</t>
  </si>
  <si>
    <t>LER-KVÅ</t>
  </si>
  <si>
    <t>KVÅ-SØB</t>
  </si>
  <si>
    <t>SØB-MSK</t>
  </si>
  <si>
    <t>MSK-MEL</t>
  </si>
  <si>
    <t>MEL-NYP</t>
  </si>
  <si>
    <t>NYP-HMD</t>
  </si>
  <si>
    <t>HMD-SLB</t>
  </si>
  <si>
    <t>SLB-SVN</t>
  </si>
  <si>
    <t>SVN-MBG</t>
  </si>
  <si>
    <t>MBG-SKS</t>
  </si>
  <si>
    <t>SKS-TND</t>
  </si>
  <si>
    <t>Minnesund–Molykkja</t>
  </si>
  <si>
    <t>Molykkja–Morskogen</t>
  </si>
  <si>
    <t>Morskogen–Strandlykkja</t>
  </si>
  <si>
    <t>Strandlykkja–Espa</t>
  </si>
  <si>
    <t>Espa–Tangen</t>
  </si>
  <si>
    <t>Tangen–Steinsrud</t>
  </si>
  <si>
    <t>Steinsrud–Sørli</t>
  </si>
  <si>
    <t>Sørli–Stange</t>
  </si>
  <si>
    <t>Stange–Ottestad</t>
  </si>
  <si>
    <t>Ottestad–Hamar</t>
  </si>
  <si>
    <t>Hamar–Jessnes</t>
  </si>
  <si>
    <t>Jessnes–Brumunddal</t>
  </si>
  <si>
    <t>Brumunddal–Rudshøgda</t>
  </si>
  <si>
    <t>Rudshøgda–Moelv</t>
  </si>
  <si>
    <t>Moelv–Bergsvika</t>
  </si>
  <si>
    <t>Bergsvika–Brøttum</t>
  </si>
  <si>
    <t>Brøttum–Bergseng</t>
  </si>
  <si>
    <t>Bergseng–Lillehammer</t>
  </si>
  <si>
    <t>Lillehammer–Hove</t>
  </si>
  <si>
    <t>Hove–Fåberg</t>
  </si>
  <si>
    <t>Fåberg–Hunderfossen</t>
  </si>
  <si>
    <t>Hunderfossen–Hafjell</t>
  </si>
  <si>
    <t>Hafjell–Øyer</t>
  </si>
  <si>
    <t>Øyer–Tretten</t>
  </si>
  <si>
    <t>Tretten–Losna</t>
  </si>
  <si>
    <t>Losna–Fåvang</t>
  </si>
  <si>
    <t>Fåvang–Kvitfjell</t>
  </si>
  <si>
    <t>Kvitfjell–Ringebu</t>
  </si>
  <si>
    <t>Ringebu–Hundorp</t>
  </si>
  <si>
    <t>Hundorp–Fron</t>
  </si>
  <si>
    <t>Fron–Vinstra</t>
  </si>
  <si>
    <t>Vinstra–Kvam</t>
  </si>
  <si>
    <t>Kvam–Sjoa</t>
  </si>
  <si>
    <t>Sjoa–Otta</t>
  </si>
  <si>
    <t>Otta–Sel</t>
  </si>
  <si>
    <t>Sel–Brennhaug</t>
  </si>
  <si>
    <t>Brennhaug–Dovre</t>
  </si>
  <si>
    <t>Dovre–Dombås</t>
  </si>
  <si>
    <t>Dombås–Fokstua</t>
  </si>
  <si>
    <t>Fokstua–Hjerkinn</t>
  </si>
  <si>
    <t>Hjerkinn–Kongsvoll</t>
  </si>
  <si>
    <t>Kongsvoll–Drivstua</t>
  </si>
  <si>
    <t>Drivstua–Oppdal</t>
  </si>
  <si>
    <t>Oppdal–Fagerhaug</t>
  </si>
  <si>
    <t>Fagerhaug–Ulsberg</t>
  </si>
  <si>
    <t>Ulsberg–Berkåk</t>
  </si>
  <si>
    <t>Berkåk–Garli</t>
  </si>
  <si>
    <t>Garli–Soknedal</t>
  </si>
  <si>
    <t>Soknedal–Støren</t>
  </si>
  <si>
    <t>Støren–Hovin</t>
  </si>
  <si>
    <t>Hovin–Lundamo</t>
  </si>
  <si>
    <t>Lundamo–Ler</t>
  </si>
  <si>
    <t>Ler–Kvål</t>
  </si>
  <si>
    <t>Kvål–Søberg</t>
  </si>
  <si>
    <t>Søberg–Melhus Skysstasjon</t>
  </si>
  <si>
    <t>Melhus Skysstasjon–Melhus</t>
  </si>
  <si>
    <t>Melhus–Nypan</t>
  </si>
  <si>
    <t>Nypan–Heimdal</t>
  </si>
  <si>
    <t>Heimdal–Selsbakk</t>
  </si>
  <si>
    <t>Selsbakk–Stavne</t>
  </si>
  <si>
    <t>Stavne–Trondheim M</t>
  </si>
  <si>
    <t>Trondheim M–Skansen</t>
  </si>
  <si>
    <t>Skansen–Trondheim</t>
  </si>
  <si>
    <t>OSL-NTH</t>
  </si>
  <si>
    <t>NTH-SKØ</t>
  </si>
  <si>
    <t>SKØ-LYS</t>
  </si>
  <si>
    <t>LYS-SV</t>
  </si>
  <si>
    <t>LYS-STB</t>
  </si>
  <si>
    <t>STB-HVK</t>
  </si>
  <si>
    <t>HVK-BLO</t>
  </si>
  <si>
    <t>BLO-SV</t>
  </si>
  <si>
    <t>SV-ASR</t>
  </si>
  <si>
    <t>SV-SLE</t>
  </si>
  <si>
    <t>SLE-BST</t>
  </si>
  <si>
    <t>BST-HVA</t>
  </si>
  <si>
    <t>HVA-VAK</t>
  </si>
  <si>
    <t>VAK-HØN</t>
  </si>
  <si>
    <t>HØN-ASR</t>
  </si>
  <si>
    <t>ASR-ERU</t>
  </si>
  <si>
    <t>ERU-LIE</t>
  </si>
  <si>
    <t>LIE-BRA</t>
  </si>
  <si>
    <t>BRA-DRM</t>
  </si>
  <si>
    <t>Oslo S–Nationaltheatret</t>
  </si>
  <si>
    <t>Nationaltheatret–Skøyen</t>
  </si>
  <si>
    <t>Skøyen–Lysaker</t>
  </si>
  <si>
    <t>Lysaker–Sandvika</t>
  </si>
  <si>
    <t>Lysaker–Stabekk</t>
  </si>
  <si>
    <t>Stabekk–Høvik</t>
  </si>
  <si>
    <t>Høvik–Blommenholm</t>
  </si>
  <si>
    <t>Blommenholm–Sandvika</t>
  </si>
  <si>
    <t>Sandvika–Asker</t>
  </si>
  <si>
    <t>Sandvika–Slependen</t>
  </si>
  <si>
    <t>Slependen–Billingstad</t>
  </si>
  <si>
    <t>Billingstad–Hvalstad</t>
  </si>
  <si>
    <t>Hvalstad–Vakås</t>
  </si>
  <si>
    <t>Vakås–Høn</t>
  </si>
  <si>
    <t>Høn–Asker</t>
  </si>
  <si>
    <t>Asker–Eriksrud Bp.</t>
  </si>
  <si>
    <t>Eriksrud Bp.–Lier</t>
  </si>
  <si>
    <t>Lier–Brakerøya</t>
  </si>
  <si>
    <t>Brakerøya–Drammen</t>
  </si>
  <si>
    <t>EL17</t>
  </si>
  <si>
    <t>MYR-VTH</t>
  </si>
  <si>
    <t>VTH-RNU</t>
  </si>
  <si>
    <t>RNU-KJF</t>
  </si>
  <si>
    <t>KJF-KÅD</t>
  </si>
  <si>
    <t>KÅD-BLH</t>
  </si>
  <si>
    <t>BLH-BER</t>
  </si>
  <si>
    <t>BER-DBT</t>
  </si>
  <si>
    <t>DBT-HÅR</t>
  </si>
  <si>
    <t>HÅR-LND</t>
  </si>
  <si>
    <t>LND-FM</t>
  </si>
  <si>
    <t>Myrdal–Vatnahalsen</t>
  </si>
  <si>
    <t>Vatnahalsen–Reinunga</t>
  </si>
  <si>
    <t>Reinunga–Kjosfossen</t>
  </si>
  <si>
    <t>Kjosfossen–Kårdal</t>
  </si>
  <si>
    <t>Kårdal–Blomheller</t>
  </si>
  <si>
    <t>Blomheller–Berekvam</t>
  </si>
  <si>
    <t>Berekvam–Dalsbotn</t>
  </si>
  <si>
    <t>Dalsbotn–Håreina</t>
  </si>
  <si>
    <t>Håreina–Lunden</t>
  </si>
  <si>
    <t>Lunden–Flåm</t>
  </si>
  <si>
    <t>Flåmsbana_sommer</t>
  </si>
  <si>
    <t>Flåmsbana_vinter</t>
  </si>
  <si>
    <t>OSL-HLR</t>
  </si>
  <si>
    <t>HLR-LLS</t>
  </si>
  <si>
    <t>LLS-KLØ</t>
  </si>
  <si>
    <t>KLØ-LAL</t>
  </si>
  <si>
    <t>LAL-GAR</t>
  </si>
  <si>
    <t>GAR-BKH</t>
  </si>
  <si>
    <t>BKH-EVV</t>
  </si>
  <si>
    <t>EVV-VEN</t>
  </si>
  <si>
    <t>Oslo S–Hellerud</t>
  </si>
  <si>
    <t>Hellerud–Lillestrøm</t>
  </si>
  <si>
    <t>Lillestrøm–Kløfta</t>
  </si>
  <si>
    <t>Kløfta–Langeland</t>
  </si>
  <si>
    <t>Langeland–Gardermoen</t>
  </si>
  <si>
    <t>Gardermoen–Bekkedalshøgda</t>
  </si>
  <si>
    <t>Bekkedalshøgda–Eidsvoll Verk</t>
  </si>
  <si>
    <t>Eidsvoll Verk–Venjar</t>
  </si>
  <si>
    <t>OSL-TØY</t>
  </si>
  <si>
    <t>TØY-GRE</t>
  </si>
  <si>
    <t>GRE-NYD</t>
  </si>
  <si>
    <t>NYD-KJE</t>
  </si>
  <si>
    <t>KJE-SDM</t>
  </si>
  <si>
    <t>SDM-SNI</t>
  </si>
  <si>
    <t>SNI-MVT</t>
  </si>
  <si>
    <t>MVT-NIT</t>
  </si>
  <si>
    <t>NIT-ÅBY</t>
  </si>
  <si>
    <t>ÅBY-VAR</t>
  </si>
  <si>
    <t>VAR-HAK</t>
  </si>
  <si>
    <t>HAK-ELN</t>
  </si>
  <si>
    <t>ELN-SY</t>
  </si>
  <si>
    <t>SY-HST</t>
  </si>
  <si>
    <t>HST-FMO</t>
  </si>
  <si>
    <t>FMO-BSR</t>
  </si>
  <si>
    <t>BSR-RUN</t>
  </si>
  <si>
    <t>RUN-GRU</t>
  </si>
  <si>
    <t>GRU-ROA</t>
  </si>
  <si>
    <t>ROA-LU</t>
  </si>
  <si>
    <t>LU-GRA</t>
  </si>
  <si>
    <t>GRA-NTA</t>
  </si>
  <si>
    <t>NTA-JAR</t>
  </si>
  <si>
    <t>JAR-BLE</t>
  </si>
  <si>
    <t>BLE-HNG</t>
  </si>
  <si>
    <t>HNG-EIN</t>
  </si>
  <si>
    <t>EIN-RVO</t>
  </si>
  <si>
    <t>RVO-RAU</t>
  </si>
  <si>
    <t>RAU-NYG</t>
  </si>
  <si>
    <t>NYG-GJØ</t>
  </si>
  <si>
    <t>Oslo S–Tøyen</t>
  </si>
  <si>
    <t>Tøyen–Grefsen</t>
  </si>
  <si>
    <t>Grefsen–Nydalen</t>
  </si>
  <si>
    <t>Nydalen–Kjelsås</t>
  </si>
  <si>
    <t>Kjelsås–Sandermosen</t>
  </si>
  <si>
    <t>Sandermosen–Snippen</t>
  </si>
  <si>
    <t>Snippen–Movatn</t>
  </si>
  <si>
    <t>Movatn–Nittedal</t>
  </si>
  <si>
    <t>Nittedal–Åneby</t>
  </si>
  <si>
    <t>Åneby–Varingskollen</t>
  </si>
  <si>
    <t>Varingskollen–Hakadal</t>
  </si>
  <si>
    <t>Hakadal–Elnes</t>
  </si>
  <si>
    <t>Elnes–Stryken</t>
  </si>
  <si>
    <t>Furumo–Bjørgeseter</t>
  </si>
  <si>
    <t>Bjørgeseter–Rundelen</t>
  </si>
  <si>
    <t>Rundelen–Grua</t>
  </si>
  <si>
    <t>Grua–Roa</t>
  </si>
  <si>
    <t>Roa–Lunner</t>
  </si>
  <si>
    <t>Lunner–Gran</t>
  </si>
  <si>
    <t>Gran–Nordtangen</t>
  </si>
  <si>
    <t>Nordtangen–Jaren</t>
  </si>
  <si>
    <t>Jaren–Bleiken</t>
  </si>
  <si>
    <t>Bleiken–Hennung</t>
  </si>
  <si>
    <t>Hennung–Eina</t>
  </si>
  <si>
    <t>Eina–Reinsvoll</t>
  </si>
  <si>
    <t>Reinsvoll–Raufoss</t>
  </si>
  <si>
    <t>Raufoss–Nygard</t>
  </si>
  <si>
    <t>Nygard–Gjøvik</t>
  </si>
  <si>
    <t>GRE-ALB</t>
  </si>
  <si>
    <t>Grefsen–Alnabru</t>
  </si>
  <si>
    <t>Grefsen-Alnabru</t>
  </si>
  <si>
    <t>OSL-BR</t>
  </si>
  <si>
    <t>BR-BRB</t>
  </si>
  <si>
    <t>BRB-ALA</t>
  </si>
  <si>
    <t>ALA-AKE</t>
  </si>
  <si>
    <t>AKE-NYL</t>
  </si>
  <si>
    <t>NYL-GRO</t>
  </si>
  <si>
    <t>GRO-HGA</t>
  </si>
  <si>
    <t>HGA-HØB</t>
  </si>
  <si>
    <t>HØB-LØR</t>
  </si>
  <si>
    <t>LØR-HAB</t>
  </si>
  <si>
    <t>HAB-FJE</t>
  </si>
  <si>
    <t>FJE-STN</t>
  </si>
  <si>
    <t>STN-SDA</t>
  </si>
  <si>
    <t>SDA-LLS</t>
  </si>
  <si>
    <t>LLS-BRT</t>
  </si>
  <si>
    <t>BRT-LSD</t>
  </si>
  <si>
    <t>LSD-FRO</t>
  </si>
  <si>
    <t>FRO-LBG</t>
  </si>
  <si>
    <t>LBG-KLØ</t>
  </si>
  <si>
    <t>KLØ-ASE</t>
  </si>
  <si>
    <t>ASE-LAL</t>
  </si>
  <si>
    <t>LAL-JEH</t>
  </si>
  <si>
    <t>JEH-NBY</t>
  </si>
  <si>
    <t>NBY-HSR</t>
  </si>
  <si>
    <t>HSR-SAD</t>
  </si>
  <si>
    <t>SAD-DAL</t>
  </si>
  <si>
    <t>DAL-VRU</t>
  </si>
  <si>
    <t>VRU-BØN</t>
  </si>
  <si>
    <t>BØN-EVL</t>
  </si>
  <si>
    <t>Oslo S–Bryn</t>
  </si>
  <si>
    <t>Bryn–Brobekk</t>
  </si>
  <si>
    <t>Brobekk–Alna</t>
  </si>
  <si>
    <t>Alna–Aker</t>
  </si>
  <si>
    <t>Aker–Nyland</t>
  </si>
  <si>
    <t>Nyland–Grorud</t>
  </si>
  <si>
    <t>Grorud–Haugenstua</t>
  </si>
  <si>
    <t>Haugenstua–Høybråten</t>
  </si>
  <si>
    <t>Høybråten–Lørenskog</t>
  </si>
  <si>
    <t>Lørenskog–Hanaborg</t>
  </si>
  <si>
    <t>Hanaborg–Fjellhamar</t>
  </si>
  <si>
    <t>Fjellhamar–Strømmen</t>
  </si>
  <si>
    <t>Strømmen–Sagdalen</t>
  </si>
  <si>
    <t>Sagdalen–Lillestrøm</t>
  </si>
  <si>
    <t>Lillestrøm–Lillestrøm N</t>
  </si>
  <si>
    <t>Lillestrøm N–Leirsund</t>
  </si>
  <si>
    <t>Leirsund–Frogner</t>
  </si>
  <si>
    <t>Frogner–Lindeberg</t>
  </si>
  <si>
    <t>Lindeberg–Kløfta</t>
  </si>
  <si>
    <t>Kløfta–Asper</t>
  </si>
  <si>
    <t>Asper–Langeland</t>
  </si>
  <si>
    <t>Langeland–Jessheim</t>
  </si>
  <si>
    <t>Jessheim–Nordby</t>
  </si>
  <si>
    <t>Nordby–Hauerseter</t>
  </si>
  <si>
    <t>Hauerseter–Sand</t>
  </si>
  <si>
    <t>Sand–Dal</t>
  </si>
  <si>
    <t>Dal–Varud</t>
  </si>
  <si>
    <t>Varud–Bøn</t>
  </si>
  <si>
    <t>Bøn–Eidsvoll</t>
  </si>
  <si>
    <t>LLS-TUE</t>
  </si>
  <si>
    <t>TUE-NER</t>
  </si>
  <si>
    <t>NER-FET</t>
  </si>
  <si>
    <t>FET-SVI</t>
  </si>
  <si>
    <t>SVI-RVN</t>
  </si>
  <si>
    <t>RVN-GUT</t>
  </si>
  <si>
    <t>GUT-SØR</t>
  </si>
  <si>
    <t>SØR-BLK</t>
  </si>
  <si>
    <t>BLK-RFS</t>
  </si>
  <si>
    <t>RFS-AUL</t>
  </si>
  <si>
    <t>AUL-HAG</t>
  </si>
  <si>
    <t>HAG-BOD</t>
  </si>
  <si>
    <t>BOD-ÅRN</t>
  </si>
  <si>
    <t>ÅRN-SET</t>
  </si>
  <si>
    <t>SET-DIS</t>
  </si>
  <si>
    <t>DIS-SKA</t>
  </si>
  <si>
    <t>SKA-SAN</t>
  </si>
  <si>
    <t>SAN-GLT</t>
  </si>
  <si>
    <t>GLT-KVG</t>
  </si>
  <si>
    <t>KVG-ÅBO</t>
  </si>
  <si>
    <t>ÅBO-MAT</t>
  </si>
  <si>
    <t>MAT-SKO</t>
  </si>
  <si>
    <t>SKO-MAG</t>
  </si>
  <si>
    <t>Lillestrøm–Tuen</t>
  </si>
  <si>
    <t>Tuen–Nerdrum</t>
  </si>
  <si>
    <t>Nerdrum–Fetsund</t>
  </si>
  <si>
    <t>Fetsund–Svingen</t>
  </si>
  <si>
    <t>Svingen–Roven Bp</t>
  </si>
  <si>
    <t>Roven Bp–Guttersrud</t>
  </si>
  <si>
    <t>Guttersrud–Sørumsand</t>
  </si>
  <si>
    <t>Sørumsand–Blaker</t>
  </si>
  <si>
    <t>Blaker–Rånåsfoss</t>
  </si>
  <si>
    <t>Rånåsfoss–Auli</t>
  </si>
  <si>
    <t>Auli–Haga</t>
  </si>
  <si>
    <t>Haga–Bodung</t>
  </si>
  <si>
    <t>Bodung–Årnes</t>
  </si>
  <si>
    <t>Årnes–Seterstøa</t>
  </si>
  <si>
    <t>Seterstøa–Disenå</t>
  </si>
  <si>
    <t>Disenå–Skarnes</t>
  </si>
  <si>
    <t>Skarnes–Sander</t>
  </si>
  <si>
    <t>Sander–Galterud</t>
  </si>
  <si>
    <t>Galterud–Kongsvinger</t>
  </si>
  <si>
    <t>Kongsvinger–Åbogen</t>
  </si>
  <si>
    <t>Åbogen–Matrand</t>
  </si>
  <si>
    <t>Matrand–Skotterud</t>
  </si>
  <si>
    <t>Skotterud–Magnor</t>
  </si>
  <si>
    <t>HEL-HRA</t>
  </si>
  <si>
    <t>HRA-GU</t>
  </si>
  <si>
    <t>GU-MER</t>
  </si>
  <si>
    <t>MER-KPR</t>
  </si>
  <si>
    <t>KPR-STR</t>
  </si>
  <si>
    <t>Hell–Hegra</t>
  </si>
  <si>
    <t>Hegra–Gudå</t>
  </si>
  <si>
    <t>Gudå–Meråker</t>
  </si>
  <si>
    <t>Meråker–Kopperå</t>
  </si>
  <si>
    <t>Kopperå–Storlien</t>
  </si>
  <si>
    <t>LEA-ROT</t>
  </si>
  <si>
    <t>ROT-RHM</t>
  </si>
  <si>
    <t>RHM-VHR</t>
  </si>
  <si>
    <t>VHR-MSD</t>
  </si>
  <si>
    <t>MSD-HMV</t>
  </si>
  <si>
    <t>HMV-HEL</t>
  </si>
  <si>
    <t>HEL-VÆR</t>
  </si>
  <si>
    <t>VÆR-STJ</t>
  </si>
  <si>
    <t>STJ-SKV</t>
  </si>
  <si>
    <t>SKV-LST</t>
  </si>
  <si>
    <t>LST-ÅSE</t>
  </si>
  <si>
    <t>ÅSE-RLA</t>
  </si>
  <si>
    <t>RLA-SGN</t>
  </si>
  <si>
    <t>LEV-EBE</t>
  </si>
  <si>
    <t>EBE-BEG</t>
  </si>
  <si>
    <t>BEG-VDL</t>
  </si>
  <si>
    <t>RØ-SPB</t>
  </si>
  <si>
    <t>SPB-MÆ</t>
  </si>
  <si>
    <t>MÆ-STK</t>
  </si>
  <si>
    <t>STK-STD</t>
  </si>
  <si>
    <t>STD-SGM</t>
  </si>
  <si>
    <t>SGM-JØR</t>
  </si>
  <si>
    <t>JØR-SNÅ</t>
  </si>
  <si>
    <t>SNÅ-AGL</t>
  </si>
  <si>
    <t>AGL-GRG</t>
  </si>
  <si>
    <t>GRG-HAR</t>
  </si>
  <si>
    <t>HAR-LSM</t>
  </si>
  <si>
    <t>NSK-MAJ</t>
  </si>
  <si>
    <t>MAJ-SGD</t>
  </si>
  <si>
    <t>SGD-TRO</t>
  </si>
  <si>
    <t>TRO-MSJ</t>
  </si>
  <si>
    <t>MSJ-DVT</t>
  </si>
  <si>
    <t>DVT-BJE</t>
  </si>
  <si>
    <t>BJE-MO</t>
  </si>
  <si>
    <t>MO-SEG</t>
  </si>
  <si>
    <t>SEG-ØFJ</t>
  </si>
  <si>
    <t>ØFJ-DUN</t>
  </si>
  <si>
    <t>DUN-BOA</t>
  </si>
  <si>
    <t>BOA-LØN</t>
  </si>
  <si>
    <t>LØN-RØK</t>
  </si>
  <si>
    <t>RØK-ROG</t>
  </si>
  <si>
    <t>ROG-FAU</t>
  </si>
  <si>
    <t>FAU-VAL</t>
  </si>
  <si>
    <t>VAL-OTR</t>
  </si>
  <si>
    <t>OTR-MØR</t>
  </si>
  <si>
    <t>MØR-BO</t>
  </si>
  <si>
    <t>Trondheim–Lademoen</t>
  </si>
  <si>
    <t>Leangen–Rotvoll</t>
  </si>
  <si>
    <t>Rotvoll–Ranheim</t>
  </si>
  <si>
    <t>Midtsandan–Hommelvik</t>
  </si>
  <si>
    <t>Hommelvik–Hell</t>
  </si>
  <si>
    <t>Hell–Værnes</t>
  </si>
  <si>
    <t>Værnes–Stjørdal</t>
  </si>
  <si>
    <t>Stjørdal–Skatval</t>
  </si>
  <si>
    <t>Skatval–Langstein</t>
  </si>
  <si>
    <t>Langstein–Åsen</t>
  </si>
  <si>
    <t>Åsen–Ronglan</t>
  </si>
  <si>
    <t>Ronglan–Skogn</t>
  </si>
  <si>
    <t>Levanger–Røstad</t>
  </si>
  <si>
    <t>Røstad–Bergsgrav</t>
  </si>
  <si>
    <t>Bergsgrav–Verdal</t>
  </si>
  <si>
    <t>Røra–Sparbu</t>
  </si>
  <si>
    <t>Sparbu–Mære</t>
  </si>
  <si>
    <t>Mære–Steinkjer</t>
  </si>
  <si>
    <t>Steinkjer–Stod</t>
  </si>
  <si>
    <t>Stod–Starrgrasmyra</t>
  </si>
  <si>
    <t>Starrgrasmyra–Jørstad</t>
  </si>
  <si>
    <t>Jørstad–Snåsa</t>
  </si>
  <si>
    <t>Snåsa–Agle</t>
  </si>
  <si>
    <t>Agle–Grong</t>
  </si>
  <si>
    <t>Grong–Harran</t>
  </si>
  <si>
    <t>Harran–Lassemoen</t>
  </si>
  <si>
    <t>Namsskogan–Majavatn</t>
  </si>
  <si>
    <t>Majavatn–Svenningdal</t>
  </si>
  <si>
    <t>Svenningdal–Trofors</t>
  </si>
  <si>
    <t>Trofors–Mosjøen</t>
  </si>
  <si>
    <t>Mosjøen–Drevvatn</t>
  </si>
  <si>
    <t>Drevvatn–Bjerka</t>
  </si>
  <si>
    <t>Bjerka–Mo i Rana</t>
  </si>
  <si>
    <t>Mo i Rana–Skonseng</t>
  </si>
  <si>
    <t>Skonseng–Ørtfjell</t>
  </si>
  <si>
    <t>Ørtfjell–Dunderland</t>
  </si>
  <si>
    <t>Dunderland–Bolna</t>
  </si>
  <si>
    <t>Bolna–Lønsdal</t>
  </si>
  <si>
    <t>Lønsdal–Røkland</t>
  </si>
  <si>
    <t>Røkland–Rognan</t>
  </si>
  <si>
    <t>Rognan–Fauske</t>
  </si>
  <si>
    <t>Fauske–Valnesfjord</t>
  </si>
  <si>
    <t>Valnesfjord–Oteråga</t>
  </si>
  <si>
    <t>Oteråga–Mørkved</t>
  </si>
  <si>
    <t>Mørkved–Bodø</t>
  </si>
  <si>
    <t>Npass</t>
  </si>
  <si>
    <t>GodsEL</t>
  </si>
  <si>
    <t>NK-SMS</t>
  </si>
  <si>
    <t>SMS-ROM</t>
  </si>
  <si>
    <t>ROM-KAT</t>
  </si>
  <si>
    <t>KAT-SØS</t>
  </si>
  <si>
    <t>SØS-BJF</t>
  </si>
  <si>
    <t>BJF-RGS</t>
  </si>
  <si>
    <t>Narvik–Straumsnes</t>
  </si>
  <si>
    <t>Straumsnes–Rombak</t>
  </si>
  <si>
    <t>Rombak–Katterat</t>
  </si>
  <si>
    <t>Katterat–Søsterbekk</t>
  </si>
  <si>
    <t>Søsterbekk–Bjørnfjell</t>
  </si>
  <si>
    <t>Bjørnfjell–Riksgrænsen</t>
  </si>
  <si>
    <t>HOK-SEV</t>
  </si>
  <si>
    <t>SEV-ÅMO</t>
  </si>
  <si>
    <t>ÅMO-LRU</t>
  </si>
  <si>
    <t>LRU-KFO</t>
  </si>
  <si>
    <t>KFO-GHS</t>
  </si>
  <si>
    <t>GHS-VKS</t>
  </si>
  <si>
    <t>VKS-DSU</t>
  </si>
  <si>
    <t>DSU-NRU</t>
  </si>
  <si>
    <t>NRU-TYR</t>
  </si>
  <si>
    <t>TYR-HFS</t>
  </si>
  <si>
    <t>Hokksund–Skotselv</t>
  </si>
  <si>
    <t>Skotselv–Åmot</t>
  </si>
  <si>
    <t>Åmot–Linnerud</t>
  </si>
  <si>
    <t>Linnerud–Kattfoss</t>
  </si>
  <si>
    <t>Kattfoss–Geithus</t>
  </si>
  <si>
    <t>Geithus–Vikersund</t>
  </si>
  <si>
    <t>Vikersund–Drolsum</t>
  </si>
  <si>
    <t>Drolsum–Nakkerud</t>
  </si>
  <si>
    <t>Nakkerud–Tyristrand</t>
  </si>
  <si>
    <t>Tyristrand–Hønefoss</t>
  </si>
  <si>
    <t>LES-LSV</t>
  </si>
  <si>
    <t>LSV-BJO</t>
  </si>
  <si>
    <t>BJO-VER</t>
  </si>
  <si>
    <t>VER-MAR</t>
  </si>
  <si>
    <t>MAR-ÅND</t>
  </si>
  <si>
    <t>Lesja–Lesjaverk</t>
  </si>
  <si>
    <t>Lesjaverk–Bjorli</t>
  </si>
  <si>
    <t>Bjorli–Verma</t>
  </si>
  <si>
    <t>Verma–Marstein</t>
  </si>
  <si>
    <t>Marstein–Åndalsnes</t>
  </si>
  <si>
    <t>ROA-KAL</t>
  </si>
  <si>
    <t>KAL-GVL</t>
  </si>
  <si>
    <t>GVL-JEV</t>
  </si>
  <si>
    <t>JEV-HV</t>
  </si>
  <si>
    <t>HV-HFS</t>
  </si>
  <si>
    <t>Roa–Kalvsjø</t>
  </si>
  <si>
    <t>Kalvsjø–Grindvoll</t>
  </si>
  <si>
    <t>Grindvoll–Jevnaker</t>
  </si>
  <si>
    <t>Jevnaker–Hval</t>
  </si>
  <si>
    <t>Hval–Hønefoss</t>
  </si>
  <si>
    <t>Roa-Hønefoss-banen</t>
  </si>
  <si>
    <t>HMR-ILS</t>
  </si>
  <si>
    <t>ILS-ÅDL</t>
  </si>
  <si>
    <t>ÅDL-LØT</t>
  </si>
  <si>
    <t>LØT-ELV</t>
  </si>
  <si>
    <t>ELV-RAD</t>
  </si>
  <si>
    <t>RAD-REN</t>
  </si>
  <si>
    <t>REN-SNV</t>
  </si>
  <si>
    <t>SNV-OPH</t>
  </si>
  <si>
    <t>OPH-RAS</t>
  </si>
  <si>
    <t>RAS-EVE</t>
  </si>
  <si>
    <t>EVE-STA</t>
  </si>
  <si>
    <t>STA-KOP</t>
  </si>
  <si>
    <t>KOP-ATN</t>
  </si>
  <si>
    <t>ATN-HAN</t>
  </si>
  <si>
    <t>HAN-BMO</t>
  </si>
  <si>
    <t>BMO-ALV</t>
  </si>
  <si>
    <t>ALV-AUM</t>
  </si>
  <si>
    <t>AUM-TYN</t>
  </si>
  <si>
    <t>TYN-TSE</t>
  </si>
  <si>
    <t>TSE-TOL</t>
  </si>
  <si>
    <t>TOL-OS</t>
  </si>
  <si>
    <t>OS-ROS</t>
  </si>
  <si>
    <t>ROS-GOS</t>
  </si>
  <si>
    <t>GOS-RGL</t>
  </si>
  <si>
    <t>RGL-REI</t>
  </si>
  <si>
    <t>REI-ÅLN</t>
  </si>
  <si>
    <t>ÅLN-STL</t>
  </si>
  <si>
    <t>STL-HDN</t>
  </si>
  <si>
    <t>HDN-GIL</t>
  </si>
  <si>
    <t>GIL-LLE</t>
  </si>
  <si>
    <t>LLE-SIN</t>
  </si>
  <si>
    <t>SIN-OSØ</t>
  </si>
  <si>
    <t>OSØ-BJG</t>
  </si>
  <si>
    <t>BJG-KOT</t>
  </si>
  <si>
    <t>KOT-RGN</t>
  </si>
  <si>
    <t>RGN-STØ</t>
  </si>
  <si>
    <t>Hamar–Ilseng</t>
  </si>
  <si>
    <t>Ilseng–Ådalsbruk</t>
  </si>
  <si>
    <t>Ådalsbruk–Løten</t>
  </si>
  <si>
    <t>Løten–Elverum</t>
  </si>
  <si>
    <t>Elverum–Rudstad</t>
  </si>
  <si>
    <t>Rudstad–Rena</t>
  </si>
  <si>
    <t>Rena–Steinvik</t>
  </si>
  <si>
    <t>Steinvik–Opphus</t>
  </si>
  <si>
    <t>Opphus–Rasta</t>
  </si>
  <si>
    <t>Rasta–Evenstad</t>
  </si>
  <si>
    <t>Evenstad–Stai</t>
  </si>
  <si>
    <t>Stai–Koppang</t>
  </si>
  <si>
    <t>Koppang–Atna</t>
  </si>
  <si>
    <t>Atna–Hanestad</t>
  </si>
  <si>
    <t>Hanestad–Bellingmo</t>
  </si>
  <si>
    <t>Bellingmo–Alvdal</t>
  </si>
  <si>
    <t>Alvdal–Auma</t>
  </si>
  <si>
    <t>Auma–Tynset</t>
  </si>
  <si>
    <t>Tynset–Telneset</t>
  </si>
  <si>
    <t>Telneset–Tolga</t>
  </si>
  <si>
    <t>Tolga–Os</t>
  </si>
  <si>
    <t>Os–Røros</t>
  </si>
  <si>
    <t>Røros–Glåmos</t>
  </si>
  <si>
    <t>Glåmos–Rugldalen</t>
  </si>
  <si>
    <t>Rugldalen–Reitan</t>
  </si>
  <si>
    <t>Reitan–Ålen</t>
  </si>
  <si>
    <t>Ålen–Stensli</t>
  </si>
  <si>
    <t>Stensli–Haltdalen</t>
  </si>
  <si>
    <t>Haltdalen–Gildseth skole</t>
  </si>
  <si>
    <t>Gildseth skole–Langlete</t>
  </si>
  <si>
    <t>Langlete–Singsås</t>
  </si>
  <si>
    <t>Singsås–Osøi bru</t>
  </si>
  <si>
    <t>Osøi bru–Bjørgen</t>
  </si>
  <si>
    <t>Bjørgen–Kotsøy</t>
  </si>
  <si>
    <t>Kotsøy–Rognes</t>
  </si>
  <si>
    <t>Rognes–Støren</t>
  </si>
  <si>
    <t>SKØ-FIL</t>
  </si>
  <si>
    <t>Skøyen–Oslo V (F)</t>
  </si>
  <si>
    <t>Skøyen-Filipstad</t>
  </si>
  <si>
    <t>KVG-KIR</t>
  </si>
  <si>
    <t>KIR-FLI</t>
  </si>
  <si>
    <t>FLI-BFS</t>
  </si>
  <si>
    <t>BFS-ELV</t>
  </si>
  <si>
    <t>Kongsvinger–Kirkenær</t>
  </si>
  <si>
    <t>Kirkenær–Flisa</t>
  </si>
  <si>
    <t>Flisa–Braskereidfoss</t>
  </si>
  <si>
    <t>Braskereidfoss–Elverum</t>
  </si>
  <si>
    <t>ASR-BON</t>
  </si>
  <si>
    <t>BON-GHA</t>
  </si>
  <si>
    <t>GHA-HEG</t>
  </si>
  <si>
    <t>HEG-HSG</t>
  </si>
  <si>
    <t>HSG-RØY</t>
  </si>
  <si>
    <t>RØY-ÅSÅ</t>
  </si>
  <si>
    <t>ÅSÅ-SPI</t>
  </si>
  <si>
    <t>Asker–Bondivatn</t>
  </si>
  <si>
    <t>Bondivatn–Gullhella</t>
  </si>
  <si>
    <t>Gullhella–Heggedal</t>
  </si>
  <si>
    <t>Heggedal–Hallenskog</t>
  </si>
  <si>
    <t>Hallenskog–Røyken</t>
  </si>
  <si>
    <t>Røyken–Åsåker</t>
  </si>
  <si>
    <t>Åsåker–Spikkestad</t>
  </si>
  <si>
    <t>LRK-MBG</t>
  </si>
  <si>
    <t>Lerkendal–Trondheim M</t>
  </si>
  <si>
    <t>Stavne-Leangen</t>
  </si>
  <si>
    <t>DRM-GUL</t>
  </si>
  <si>
    <t>GUL-DLR</t>
  </si>
  <si>
    <t>DLR-MJD</t>
  </si>
  <si>
    <t>MJD-SBG</t>
  </si>
  <si>
    <t>SBG-HOK</t>
  </si>
  <si>
    <t>HOK-VFS</t>
  </si>
  <si>
    <t>VFS-DAR</t>
  </si>
  <si>
    <t>DAR-KRE</t>
  </si>
  <si>
    <t>KRE-SKL</t>
  </si>
  <si>
    <t>SKL-KBG</t>
  </si>
  <si>
    <t>KBG-SAG</t>
  </si>
  <si>
    <t>SAG-MEH</t>
  </si>
  <si>
    <t>MEH-ØYS</t>
  </si>
  <si>
    <t>ØYS-HBØ</t>
  </si>
  <si>
    <t>NGU-GV</t>
  </si>
  <si>
    <t>GV-BØ</t>
  </si>
  <si>
    <t>BØ-LUN</t>
  </si>
  <si>
    <t>LUN-NAK</t>
  </si>
  <si>
    <t>NAK-DRD</t>
  </si>
  <si>
    <t>DRD-NVT</t>
  </si>
  <si>
    <t>NVT-LSR</t>
  </si>
  <si>
    <t>LSR-GJE</t>
  </si>
  <si>
    <t>GJE-SST</t>
  </si>
  <si>
    <t>SST-VGH</t>
  </si>
  <si>
    <t>VGH-SÅV</t>
  </si>
  <si>
    <t>SÅV-NEL</t>
  </si>
  <si>
    <t>NEL-HDM</t>
  </si>
  <si>
    <t>HDM-HRF</t>
  </si>
  <si>
    <t>HRF-FID</t>
  </si>
  <si>
    <t>FID-OGV</t>
  </si>
  <si>
    <t>OGV-GRV</t>
  </si>
  <si>
    <t>GRV-VNL</t>
  </si>
  <si>
    <t>VNL-LMY</t>
  </si>
  <si>
    <t>LMY-DNE</t>
  </si>
  <si>
    <t>DNE-KRS</t>
  </si>
  <si>
    <t>KRS-SUL</t>
  </si>
  <si>
    <t>SUL-NDL</t>
  </si>
  <si>
    <t>NDL-BRL</t>
  </si>
  <si>
    <t>BRL-ØYB</t>
  </si>
  <si>
    <t>ØYB-MDL</t>
  </si>
  <si>
    <t>MDL-AUD</t>
  </si>
  <si>
    <t>AUD-SNA</t>
  </si>
  <si>
    <t>SNA-SVT</t>
  </si>
  <si>
    <t>SVT-STO</t>
  </si>
  <si>
    <t>STO-GYL</t>
  </si>
  <si>
    <t>GYL-BVO</t>
  </si>
  <si>
    <t>BVO-SIR</t>
  </si>
  <si>
    <t>SIR-MOI</t>
  </si>
  <si>
    <t>MOI-HSK</t>
  </si>
  <si>
    <t>HSK-UAL</t>
  </si>
  <si>
    <t>UAL-HLL</t>
  </si>
  <si>
    <t>HLL-EGS</t>
  </si>
  <si>
    <t>EGS-HEV</t>
  </si>
  <si>
    <t>HEV-SVÅ</t>
  </si>
  <si>
    <t>SVÅ-OGN</t>
  </si>
  <si>
    <t>OGN-BRS</t>
  </si>
  <si>
    <t>BRS-VIG</t>
  </si>
  <si>
    <t>VIG-VHG</t>
  </si>
  <si>
    <t>VHG-NBØ</t>
  </si>
  <si>
    <t>NBØ-BRY</t>
  </si>
  <si>
    <t>BRY-KLP</t>
  </si>
  <si>
    <t>KLP-ØKP</t>
  </si>
  <si>
    <t>ØKP-GAN</t>
  </si>
  <si>
    <t>GAN-SAS</t>
  </si>
  <si>
    <t>SAS-SSE</t>
  </si>
  <si>
    <t>SSE-GAU</t>
  </si>
  <si>
    <t>GAU-JÅT</t>
  </si>
  <si>
    <t>JÅT-MRO</t>
  </si>
  <si>
    <t>MRO-PAR</t>
  </si>
  <si>
    <t>PAR-STV</t>
  </si>
  <si>
    <t>Drammen–Gulskogen</t>
  </si>
  <si>
    <t>Gulskogen–Daler</t>
  </si>
  <si>
    <t>Daler–Mjøndalen</t>
  </si>
  <si>
    <t>Mjøndalen–Steinberg</t>
  </si>
  <si>
    <t>Steinberg–Hokksund</t>
  </si>
  <si>
    <t>Hokksund–Vestfossen</t>
  </si>
  <si>
    <t>Vestfossen–Darbu</t>
  </si>
  <si>
    <t>Darbu–Krekling</t>
  </si>
  <si>
    <t>Krekling–Skollenborg</t>
  </si>
  <si>
    <t>Skollenborg–Kongsberg</t>
  </si>
  <si>
    <t>Kongsberg–Saggrenda</t>
  </si>
  <si>
    <t>Saggrenda–Meheia</t>
  </si>
  <si>
    <t>Meheia–Øysteinstul</t>
  </si>
  <si>
    <t>Øysteinstul–Hjuksebø</t>
  </si>
  <si>
    <t>Nordagutu–Gvarv</t>
  </si>
  <si>
    <t>Gvarv–Bø</t>
  </si>
  <si>
    <t>Bø–Lunde</t>
  </si>
  <si>
    <t>Lunde–Nakksjø</t>
  </si>
  <si>
    <t>Nakksjø–Drangedal</t>
  </si>
  <si>
    <t>Drangedal–Neslandsvatn</t>
  </si>
  <si>
    <t>Neslandsvatn–Lyser</t>
  </si>
  <si>
    <t>Lyser–Gjerstad</t>
  </si>
  <si>
    <t>Gjerstad–Skorstøl</t>
  </si>
  <si>
    <t>Skorstøl–Vegårshei</t>
  </si>
  <si>
    <t>Vegårshei–Selåsvatn</t>
  </si>
  <si>
    <t>Selåsvatn–Nelaug</t>
  </si>
  <si>
    <t>Nelaug–Helldalsmo</t>
  </si>
  <si>
    <t>Helldalsmo–Herefoss</t>
  </si>
  <si>
    <t>Herefoss–Fidjetun</t>
  </si>
  <si>
    <t>Fidjetun–Oggevatn</t>
  </si>
  <si>
    <t>Oggevatn–Grovane</t>
  </si>
  <si>
    <t>Grovane–Vennesla</t>
  </si>
  <si>
    <t>Vennesla–Langemyr</t>
  </si>
  <si>
    <t>Langemyr–Dalane</t>
  </si>
  <si>
    <t>Dalane–Kristiansand</t>
  </si>
  <si>
    <t>Kristiansand–Suldal</t>
  </si>
  <si>
    <t>Suldal–Nodeland</t>
  </si>
  <si>
    <t>Nodeland–Breland</t>
  </si>
  <si>
    <t>Breland–Øyslebø</t>
  </si>
  <si>
    <t>Øyslebø–Marnardal</t>
  </si>
  <si>
    <t>Marnardal–Audnedal</t>
  </si>
  <si>
    <t>Audnedal–Snartemo</t>
  </si>
  <si>
    <t>Snartemo–Sandvatn</t>
  </si>
  <si>
    <t>Sandvatn–Storekvina</t>
  </si>
  <si>
    <t>Storekvina–Gyland</t>
  </si>
  <si>
    <t>Gyland–Bjørkevoll</t>
  </si>
  <si>
    <t>Bjørkevoll–Sira</t>
  </si>
  <si>
    <t>Sira–Moi</t>
  </si>
  <si>
    <t>Moi–Heskestad</t>
  </si>
  <si>
    <t>Heskestad–Ualand</t>
  </si>
  <si>
    <t>Ualand–Helleland</t>
  </si>
  <si>
    <t>Helleland–Egersund</t>
  </si>
  <si>
    <t>Egersund–Hellvik</t>
  </si>
  <si>
    <t>Hellvik–Sirevåg</t>
  </si>
  <si>
    <t>Sirevåg–Ogna</t>
  </si>
  <si>
    <t>Ogna–Brusand</t>
  </si>
  <si>
    <t>Brusand–Vigrestad</t>
  </si>
  <si>
    <t>Vigrestad–Varhaug</t>
  </si>
  <si>
    <t>Varhaug–Nærbø</t>
  </si>
  <si>
    <t>Nærbø–Bryne</t>
  </si>
  <si>
    <t>Bryne–Klepp</t>
  </si>
  <si>
    <t>Klepp–Øksnavadporten</t>
  </si>
  <si>
    <t>Øksnavadporten–Ganddal</t>
  </si>
  <si>
    <t>Ganddal–Sandnes</t>
  </si>
  <si>
    <t>Sandnes–Sandnes Sentrum</t>
  </si>
  <si>
    <t>Sandnes Sentrum–Gausel</t>
  </si>
  <si>
    <t>Gausel–Jåttåvågen</t>
  </si>
  <si>
    <t>Jåttåvågen–Mariero</t>
  </si>
  <si>
    <t>Mariero–Paradis</t>
  </si>
  <si>
    <t>Paradis–Stavanger</t>
  </si>
  <si>
    <t>DRM-KOB</t>
  </si>
  <si>
    <t>KOB-GAB</t>
  </si>
  <si>
    <t>GAB-SND</t>
  </si>
  <si>
    <t>SND-HOM</t>
  </si>
  <si>
    <t>HOM-HSD</t>
  </si>
  <si>
    <t>HSD-NYK</t>
  </si>
  <si>
    <t>NYK-SKP</t>
  </si>
  <si>
    <t>SKP-BÅR</t>
  </si>
  <si>
    <t>BÅR-TBG</t>
  </si>
  <si>
    <t>TBG-SEM</t>
  </si>
  <si>
    <t>SEM-SKK</t>
  </si>
  <si>
    <t>SKK-TOR</t>
  </si>
  <si>
    <t>TOR-SFJ</t>
  </si>
  <si>
    <t>SFJ-LAU</t>
  </si>
  <si>
    <t>LAU-LVK</t>
  </si>
  <si>
    <t>LVK-KJS</t>
  </si>
  <si>
    <t>KJS-EIK</t>
  </si>
  <si>
    <t>EIK-OKL</t>
  </si>
  <si>
    <t>OKL-EID</t>
  </si>
  <si>
    <t>EID-PG</t>
  </si>
  <si>
    <t>PG-BOS</t>
  </si>
  <si>
    <t>BOS-SKN</t>
  </si>
  <si>
    <t>Drammen–Kobbervik</t>
  </si>
  <si>
    <t>Kobbervik–Galleberg</t>
  </si>
  <si>
    <t>Galleberg–Sande</t>
  </si>
  <si>
    <t>Sande–Holm</t>
  </si>
  <si>
    <t>Holm–Holmestrand</t>
  </si>
  <si>
    <t>Holmestrand–Nykirke</t>
  </si>
  <si>
    <t>Nykirke–Skoppum</t>
  </si>
  <si>
    <t>Skoppum–Barkåker</t>
  </si>
  <si>
    <t>Barkåker–Tønsberg</t>
  </si>
  <si>
    <t>Tønsberg–Sem</t>
  </si>
  <si>
    <t>Sem–Stokke</t>
  </si>
  <si>
    <t>Stokke–Torp</t>
  </si>
  <si>
    <t>Torp–Sandefjord</t>
  </si>
  <si>
    <t>Sandefjord–Lauve</t>
  </si>
  <si>
    <t>Lauve–Larvik</t>
  </si>
  <si>
    <t>Larvik–Kjose</t>
  </si>
  <si>
    <t>Kjose–Eikenes</t>
  </si>
  <si>
    <t>Eikenes–Oklungen</t>
  </si>
  <si>
    <t>Oklungen–Eidanger</t>
  </si>
  <si>
    <t>Eidanger–Porsgrunn</t>
  </si>
  <si>
    <t>Porsgrunn–Borgestad</t>
  </si>
  <si>
    <t>Borgestad–Skien</t>
  </si>
  <si>
    <t>OSL-BEK</t>
  </si>
  <si>
    <t>BEK-NST</t>
  </si>
  <si>
    <t>NST-LJA</t>
  </si>
  <si>
    <t>LJA-HTO</t>
  </si>
  <si>
    <t>HTO-HLM</t>
  </si>
  <si>
    <t>HLM-HMA</t>
  </si>
  <si>
    <t>HMA-RSH</t>
  </si>
  <si>
    <t>RSH-KOL</t>
  </si>
  <si>
    <t>KOL-SOL</t>
  </si>
  <si>
    <t>SOL-MYV</t>
  </si>
  <si>
    <t>MYV-GUD</t>
  </si>
  <si>
    <t>GUD-OPG</t>
  </si>
  <si>
    <t>OPG-VEV</t>
  </si>
  <si>
    <t>VEV-LAN</t>
  </si>
  <si>
    <t>LAN-SKI</t>
  </si>
  <si>
    <t>Oslo S–Bekkelaget</t>
  </si>
  <si>
    <t>Bekkelaget–Nordstrand</t>
  </si>
  <si>
    <t>Nordstrand–Ljan</t>
  </si>
  <si>
    <t>Ljan–Hauketo</t>
  </si>
  <si>
    <t>Hauketo–Holmlia</t>
  </si>
  <si>
    <t>Holmlia–Holmlia hp</t>
  </si>
  <si>
    <t>Holmlia hp–Rosenholm</t>
  </si>
  <si>
    <t>Rosenholm–Kolbotn</t>
  </si>
  <si>
    <t>Kolbotn–Solbråtan</t>
  </si>
  <si>
    <t>Solbråtan–Myrvoll</t>
  </si>
  <si>
    <t>Myrvoll–Greverud</t>
  </si>
  <si>
    <t>Greverud–Oppegård</t>
  </si>
  <si>
    <t>Oppegård–Vevelstad</t>
  </si>
  <si>
    <t>Vevelstad–Langhus</t>
  </si>
  <si>
    <t>Langhus–Ski</t>
  </si>
  <si>
    <t>Østfoldbanen</t>
  </si>
  <si>
    <t>SKI-ÅS</t>
  </si>
  <si>
    <t>ÅS-VBY</t>
  </si>
  <si>
    <t>VBY-HLN</t>
  </si>
  <si>
    <t>HLN-SON</t>
  </si>
  <si>
    <t>SON-KAM</t>
  </si>
  <si>
    <t>KAM-SAB</t>
  </si>
  <si>
    <t>SAB-MOS</t>
  </si>
  <si>
    <t>MOS-DIL</t>
  </si>
  <si>
    <t>DIL-RYG</t>
  </si>
  <si>
    <t>RYG-HG</t>
  </si>
  <si>
    <t>HG-RÅD</t>
  </si>
  <si>
    <t>RÅD-ONS</t>
  </si>
  <si>
    <t>ONS-FRE</t>
  </si>
  <si>
    <t>FRE-LBY</t>
  </si>
  <si>
    <t>LBY-RVY</t>
  </si>
  <si>
    <t>RVY-SDS</t>
  </si>
  <si>
    <t>SDS-SBO</t>
  </si>
  <si>
    <t>SBO-SKJ</t>
  </si>
  <si>
    <t>SKJ-ING</t>
  </si>
  <si>
    <t>ING-BG</t>
  </si>
  <si>
    <t>BG-HLD</t>
  </si>
  <si>
    <t>HLD-ASP</t>
  </si>
  <si>
    <t>ASP-KO</t>
  </si>
  <si>
    <t>Ski–Ås</t>
  </si>
  <si>
    <t>Ås–Vestby</t>
  </si>
  <si>
    <t>Vestby–Hølen</t>
  </si>
  <si>
    <t>Hølen–Sonsveien</t>
  </si>
  <si>
    <t>Sonsveien–Kambo</t>
  </si>
  <si>
    <t>Kambo–Sandbukta</t>
  </si>
  <si>
    <t>Sandbukta–Moss</t>
  </si>
  <si>
    <t>Moss–Dilling</t>
  </si>
  <si>
    <t>Dilling–Rygge</t>
  </si>
  <si>
    <t>Rygge–Haug</t>
  </si>
  <si>
    <t>Haug–Råde</t>
  </si>
  <si>
    <t>Råde–Onsøy</t>
  </si>
  <si>
    <t>Onsøy–Fredrikstad</t>
  </si>
  <si>
    <t>Fredrikstad–Lisleby</t>
  </si>
  <si>
    <t>Lisleby–Rolvsøy</t>
  </si>
  <si>
    <t>Rolvsøy–Sandesund</t>
  </si>
  <si>
    <t>Sandesund–Sarpsborg</t>
  </si>
  <si>
    <t>Sarpsborg–Skjeberg</t>
  </si>
  <si>
    <t>Skjeberg–Ingedal</t>
  </si>
  <si>
    <t>Ingedal–Berg</t>
  </si>
  <si>
    <t>Berg–Halden</t>
  </si>
  <si>
    <t>Halden–Aspedammen</t>
  </si>
  <si>
    <t>Aspedammen–Kornsjø</t>
  </si>
  <si>
    <t>SKI-DMT</t>
  </si>
  <si>
    <t>DMT-KRÅ</t>
  </si>
  <si>
    <t>KRÅ-LLI</t>
  </si>
  <si>
    <t>LLI-SBU</t>
  </si>
  <si>
    <t>SBU-TOM</t>
  </si>
  <si>
    <t>TOM-KNA</t>
  </si>
  <si>
    <t>KNA-SPG</t>
  </si>
  <si>
    <t>SPG-LGS</t>
  </si>
  <si>
    <t>LGS-ASM</t>
  </si>
  <si>
    <t>ASM-NGP</t>
  </si>
  <si>
    <t>NGP-SLU</t>
  </si>
  <si>
    <t>SLU-MYS</t>
  </si>
  <si>
    <t>MYS-FKB</t>
  </si>
  <si>
    <t>FKB-HOT</t>
  </si>
  <si>
    <t>HOT-EBG</t>
  </si>
  <si>
    <t>EBG-HEI</t>
  </si>
  <si>
    <t>HEI-KÅE</t>
  </si>
  <si>
    <t>KÅE-RST</t>
  </si>
  <si>
    <t>RST-GST</t>
  </si>
  <si>
    <t>GST-RSU</t>
  </si>
  <si>
    <t>RSU-MIK</t>
  </si>
  <si>
    <t>MIK-VST</t>
  </si>
  <si>
    <t>VST-ISE</t>
  </si>
  <si>
    <t>Ski–Drømtorp</t>
  </si>
  <si>
    <t>Drømtorp–Kråkstad</t>
  </si>
  <si>
    <t>Kråkstad–Langli</t>
  </si>
  <si>
    <t>Langli–Skotbu</t>
  </si>
  <si>
    <t>Skotbu–Tomter</t>
  </si>
  <si>
    <t>Tomter–Knapstad</t>
  </si>
  <si>
    <t>Knapstad–Spydeberg</t>
  </si>
  <si>
    <t>Spydeberg–Langnes</t>
  </si>
  <si>
    <t>Langnes–Askim</t>
  </si>
  <si>
    <t>Askim–Næringsparken</t>
  </si>
  <si>
    <t>Næringsparken–Slitu</t>
  </si>
  <si>
    <t>Slitu–Mysen</t>
  </si>
  <si>
    <t>Mysen–Folkenborg</t>
  </si>
  <si>
    <t>Folkenborg–Hotvedt</t>
  </si>
  <si>
    <t>Hotvedt–Eidsberg</t>
  </si>
  <si>
    <t>Eidsberg–Heia</t>
  </si>
  <si>
    <t>Heia–Kåen</t>
  </si>
  <si>
    <t>Kåen–Rakkestad</t>
  </si>
  <si>
    <t>Rakkestad–Gautestad</t>
  </si>
  <si>
    <t>Gautestad–Rudskau</t>
  </si>
  <si>
    <t>Rudskau–Mikkelshytta</t>
  </si>
  <si>
    <t>Mikkelshytta–Vestvoll</t>
  </si>
  <si>
    <t>Vestvoll–Ise</t>
  </si>
  <si>
    <t>Lengde</t>
  </si>
  <si>
    <t>BM74/75</t>
  </si>
  <si>
    <t>Togtype</t>
  </si>
  <si>
    <t>NB! Tunnel</t>
  </si>
  <si>
    <t>NB! Delvis tunnel</t>
  </si>
  <si>
    <t>Tunnel</t>
  </si>
  <si>
    <t>OSL-SKI</t>
  </si>
  <si>
    <t>Oslo S–Ski</t>
  </si>
  <si>
    <t>Monsrud–Furumo</t>
  </si>
  <si>
    <t>Stryken–Monsrud</t>
  </si>
  <si>
    <t>Ringeriksbanen</t>
  </si>
  <si>
    <t>-</t>
  </si>
  <si>
    <t>SV-SUN</t>
  </si>
  <si>
    <t>Sandvika-Sundvollen</t>
  </si>
  <si>
    <t>Sundvollen-Tolipnrud</t>
  </si>
  <si>
    <t>Tolpinrud-Hønefoss</t>
  </si>
  <si>
    <t>TOP-HFS</t>
  </si>
  <si>
    <t>SUN-TOP</t>
  </si>
  <si>
    <t>EL18Bergen</t>
  </si>
  <si>
    <t>EL18Sørland</t>
  </si>
  <si>
    <t>SJX2000</t>
  </si>
  <si>
    <t>Drammenbanen (inkl. Askerbanen)</t>
  </si>
  <si>
    <t>Østfoldbanen (inkl. Follobanen)</t>
  </si>
  <si>
    <t>Follobanetunnelen</t>
  </si>
  <si>
    <t>Eidsvoll–Minnesund</t>
  </si>
  <si>
    <t>EVL-MSU</t>
  </si>
  <si>
    <t>EL18Trondheim</t>
  </si>
  <si>
    <t>Dombås–Lesja</t>
  </si>
  <si>
    <t>DOM-LES</t>
  </si>
  <si>
    <t>DI4Bodø</t>
  </si>
  <si>
    <t>TND-NNN</t>
  </si>
  <si>
    <t>NNN-LDM</t>
  </si>
  <si>
    <t>Lademoen–Lilleby</t>
  </si>
  <si>
    <t>Lilleby–Leangen</t>
  </si>
  <si>
    <t>LDM-LEA</t>
  </si>
  <si>
    <t>Ranheim–Vikhammer</t>
  </si>
  <si>
    <t>Vikhammer–Midtsandan</t>
  </si>
  <si>
    <t>Skogn–Levanger</t>
  </si>
  <si>
    <t>SGN-LEV</t>
  </si>
  <si>
    <t>Verdal–Røra</t>
  </si>
  <si>
    <t>VDL-RØ</t>
  </si>
  <si>
    <t>Lassemoen–Namsskogan</t>
  </si>
  <si>
    <t>LSM-NSK</t>
  </si>
  <si>
    <t>godsEl</t>
  </si>
  <si>
    <t>BM75</t>
  </si>
  <si>
    <t>NB: delvis tunnel</t>
  </si>
  <si>
    <t>SJNarvik</t>
  </si>
  <si>
    <t>MFJ-RMG</t>
  </si>
  <si>
    <t>Mjølfjell–Reimegrend</t>
  </si>
  <si>
    <t>Evanger–Bolstadøyri</t>
  </si>
  <si>
    <t>EVG-BOL</t>
  </si>
  <si>
    <t>VAD-TRD</t>
  </si>
  <si>
    <t>Vaksdal–Trengereid</t>
  </si>
  <si>
    <t>Trengereid–Arna</t>
  </si>
  <si>
    <t>TRD-ARN</t>
  </si>
  <si>
    <t>EL18Flåm</t>
  </si>
  <si>
    <t>Pas./døgn</t>
  </si>
  <si>
    <t>Trafikktall 2035 - oversikt</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</si>
</sst>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indexed="12"/>
      <name val="Arial"/>
      <family val="2"/>
    </font>
    <font>
      <b/>
      <sz val="10"/>
      <name val="Arial"/>
      <family val="2"/>
    </font>
    <font>
      <sz val="8"/>
      <name val="Arial"/>
      <family val="2"/>
    </font>
    <font>
      <sz val="16"/>
      <name val="Arial"/>
      <family val="2"/>
    </font>
    <font>
      <sz val="10"/>
      <name val="Arail"/>
    </font>
    <font>
      <u/>
      <sz val="10"/>
      <color indexed="12"/>
      <name val="Arail"/>
    </font>
    <font>
      <b/>
      <sz val="9"/>
      <color indexed="81"/>
      <name val="Tahoma"/>
      <family val="2"/>
    </font>
    <font>
      <sz val="9"/>
      <color indexed="81"/>
      <name val="Tahoma"/>
      <family val="2"/>
    </font>
    <font>
      <sz val="11"/>
      <color theme="1"/>
      <name val="Calibri"/>
      <family val="2"/>
      <scheme val="minor"/>
    </font>
    <font>
      <b/>
      <sz val="11"/>
      <color theme="1"/>
      <name val="Calibri"/>
      <family val="2"/>
      <scheme val="minor"/>
    </font>
    <font>
      <b/>
      <i/>
      <sz val="11"/>
      <color theme="1"/>
      <name val="Calibri"/>
      <family val="2"/>
      <scheme val="minor"/>
    </font>
    <font>
      <sz val="10"/>
      <color theme="1"/>
      <name val="Arial"/>
      <family val="2"/>
    </font>
    <font>
      <b/>
      <sz val="10"/>
      <color rgb="FF000000"/>
      <name val="Arial"/>
      <family val="2"/>
    </font>
    <font>
      <b/>
      <sz val="10"/>
      <color theme="1"/>
      <name val="Arial"/>
      <family val="2"/>
    </font>
    <font>
      <sz val="10"/>
      <color rgb="FF000000"/>
      <name val="Arial"/>
      <family val="2"/>
    </font>
    <font>
      <b/>
      <sz val="11"/>
      <color rgb="FF000000"/>
      <name val="Calibri"/>
      <family val="2"/>
      <scheme val="minor"/>
    </font>
    <font>
      <sz val="11"/>
      <color rgb="FF000000"/>
      <name val="Calibri"/>
      <family val="2"/>
      <scheme val="minor"/>
    </font>
    <font>
      <b/>
      <sz val="16"/>
      <color theme="1"/>
      <name val="Calibri"/>
      <family val="2"/>
      <scheme val="minor"/>
    </font>
    <font>
      <b/>
      <sz val="16"/>
      <color theme="1"/>
      <name val="Arial"/>
      <family val="2"/>
    </font>
    <font>
      <sz val="10"/>
      <name val="Arial"/>
      <family val="2"/>
    </font>
    <font>
      <b/>
      <i/>
      <sz val="10"/>
      <color rgb="FF000000"/>
      <name val="Arial"/>
      <family val="2"/>
    </font>
    <font>
      <b/>
      <i/>
      <sz val="10"/>
      <color theme="1"/>
      <name val="Arial"/>
      <family val="2"/>
    </font>
    <font>
      <sz val="10"/>
      <name val="NSB Myriad"/>
    </font>
    <font>
      <sz val="25"/>
      <color indexed="62"/>
      <name val="NSB Myriad"/>
    </font>
    <font>
      <sz val="22"/>
      <color rgb="FF002060"/>
      <name val="NSB Myriad"/>
    </font>
    <font>
      <sz val="10"/>
      <color rgb="FF002060"/>
      <name val="NSB Myriad"/>
    </font>
    <font>
      <sz val="10"/>
      <color indexed="10"/>
      <name val="NSB Myriad"/>
    </font>
    <font>
      <u/>
      <sz val="10"/>
      <color indexed="12"/>
      <name val="NSB Myriad"/>
    </font>
    <font>
      <b/>
      <sz val="10"/>
      <name val="NSB Myriad"/>
    </font>
    <font>
      <sz val="11"/>
      <color rgb="FF002060"/>
      <name val="NSB Myriad"/>
    </font>
    <font>
      <sz val="11"/>
      <name val="NSB Myriad"/>
    </font>
  </fonts>
  <fills count="19">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indexed="50"/>
        <bgColor indexed="64"/>
      </patternFill>
    </fill>
    <fill>
      <patternFill patternType="solid">
        <fgColor indexed="47"/>
        <bgColor indexed="64"/>
      </patternFill>
    </fill>
    <fill>
      <patternFill patternType="solid">
        <fgColor theme="2" tint="-0.249977111117893"/>
        <bgColor indexed="64"/>
      </patternFill>
    </fill>
    <fill>
      <patternFill patternType="solid">
        <fgColor rgb="FFFFFF99"/>
        <bgColor indexed="64"/>
      </patternFill>
    </fill>
    <fill>
      <patternFill patternType="solid">
        <fgColor rgb="FFC4BD97"/>
        <bgColor indexed="64"/>
      </patternFill>
    </fill>
    <fill>
      <patternFill patternType="solid">
        <fgColor rgb="FFCCFFCC"/>
        <bgColor indexed="64"/>
      </patternFill>
    </fill>
    <fill>
      <patternFill patternType="solid">
        <fgColor theme="7" tint="0.79998168889431442"/>
        <bgColor indexed="64"/>
      </patternFill>
    </fill>
    <fill>
      <patternFill patternType="solid">
        <fgColor rgb="FFE4DFEC"/>
        <bgColor indexed="64"/>
      </patternFill>
    </fill>
    <fill>
      <patternFill patternType="solid">
        <fgColor rgb="FF99CCFF"/>
        <bgColor indexed="64"/>
      </patternFill>
    </fill>
    <fill>
      <patternFill patternType="solid">
        <fgColor rgb="FFFFFF00"/>
        <bgColor indexed="64"/>
      </patternFill>
    </fill>
    <fill>
      <patternFill patternType="solid">
        <fgColor theme="2" tint="-9.9978637043366805E-2"/>
        <bgColor indexed="64"/>
      </patternFill>
    </fill>
  </fills>
  <borders count="5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thin">
        <color indexed="0"/>
      </left>
      <right style="thin">
        <color indexed="0"/>
      </right>
      <top style="thin">
        <color indexed="0"/>
      </top>
      <bottom style="thin">
        <color indexed="0"/>
      </bottom>
      <diagonal/>
    </border>
    <border>
      <left style="thin">
        <color indexed="64"/>
      </left>
      <right/>
      <top style="thin">
        <color indexed="0"/>
      </top>
      <bottom/>
      <diagonal/>
    </border>
    <border>
      <left style="hair">
        <color indexed="64"/>
      </left>
      <right style="thin">
        <color indexed="64"/>
      </right>
      <top style="thin">
        <color indexed="0"/>
      </top>
      <bottom/>
      <diagonal/>
    </border>
    <border>
      <left/>
      <right/>
      <top style="thin">
        <color indexed="0"/>
      </top>
      <bottom/>
      <diagonal/>
    </border>
    <border>
      <left/>
      <right style="hair">
        <color indexed="64"/>
      </right>
      <top style="thin">
        <color indexed="0"/>
      </top>
      <bottom/>
      <diagonal/>
    </border>
    <border>
      <left style="hair">
        <color indexed="64"/>
      </left>
      <right style="hair">
        <color indexed="64"/>
      </right>
      <top style="thin">
        <color indexed="0"/>
      </top>
      <bottom/>
      <diagonal/>
    </border>
    <border>
      <left style="thin">
        <color indexed="64"/>
      </left>
      <right style="hair">
        <color indexed="64"/>
      </right>
      <top style="thin">
        <color indexed="0"/>
      </top>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0"/>
      </top>
      <bottom style="thin">
        <color indexed="64"/>
      </bottom>
      <diagonal/>
    </border>
    <border>
      <left style="hair">
        <color indexed="64"/>
      </left>
      <right style="thin">
        <color indexed="64"/>
      </right>
      <top style="thin">
        <color indexed="0"/>
      </top>
      <bottom style="thin">
        <color indexed="64"/>
      </bottom>
      <diagonal/>
    </border>
    <border>
      <left/>
      <right style="hair">
        <color indexed="64"/>
      </right>
      <top style="thin">
        <color indexed="0"/>
      </top>
      <bottom style="thin">
        <color indexed="64"/>
      </bottom>
      <diagonal/>
    </border>
    <border>
      <left/>
      <right/>
      <top style="thin">
        <color indexed="0"/>
      </top>
      <bottom style="thin">
        <color indexed="64"/>
      </bottom>
      <diagonal/>
    </border>
    <border>
      <left style="thin">
        <color indexed="64"/>
      </left>
      <right style="hair">
        <color indexed="64"/>
      </right>
      <top style="thin">
        <color indexed="0"/>
      </top>
      <bottom style="thin">
        <color indexed="64"/>
      </bottom>
      <diagonal/>
    </border>
    <border>
      <left style="hair">
        <color indexed="64"/>
      </left>
      <right style="hair">
        <color indexed="64"/>
      </right>
      <top style="thin">
        <color indexed="0"/>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style="thin">
        <color indexed="0"/>
      </top>
      <bottom/>
      <diagonal/>
    </border>
    <border>
      <left/>
      <right style="thin">
        <color indexed="0"/>
      </right>
      <top style="thin">
        <color indexed="0"/>
      </top>
      <bottom/>
      <diagonal/>
    </border>
    <border>
      <left style="thin">
        <color indexed="0"/>
      </left>
      <right/>
      <top/>
      <bottom style="thin">
        <color indexed="0"/>
      </bottom>
      <diagonal/>
    </border>
    <border>
      <left/>
      <right style="thin">
        <color indexed="0"/>
      </right>
      <top/>
      <bottom style="thin">
        <color indexed="0"/>
      </bottom>
      <diagonal/>
    </border>
    <border>
      <left style="thin">
        <color indexed="8"/>
      </left>
      <right/>
      <top style="thin">
        <color indexed="0"/>
      </top>
      <bottom style="thin">
        <color indexed="0"/>
      </bottom>
      <diagonal/>
    </border>
  </borders>
  <cellStyleXfs count="3">
    <xf numFmtId="0" fontId="0" fillId="0" borderId="0"/>
    <xf numFmtId="0" fontId="6" fillId="0" borderId="0" applyNumberFormat="0" applyFill="0" applyBorder="0" applyAlignment="0" applyProtection="0">
      <alignment vertical="top"/>
      <protection locked="0"/>
    </xf>
    <xf numFmtId="0" fontId="14" fillId="0" borderId="0"/>
  </cellStyleXfs>
  <cellXfs count="595">
    <xf numFmtId="0" fontId="0" fillId="0" borderId="0" xfId="0"/>
    <xf numFmtId="0" fontId="7" fillId="4" borderId="8" xfId="1" applyFont="1" applyFill="1" applyBorder="1" applyAlignment="1" applyProtection="1">
      <alignment horizontal="center" vertical="center"/>
      <protection locked="0"/>
    </xf>
    <xf numFmtId="0" fontId="0" fillId="2" borderId="0" xfId="0" applyFill="1"/>
    <xf numFmtId="0" fontId="0" fillId="5" borderId="8" xfId="0" applyFill="1" applyBorder="1" applyAlignment="1">
      <alignment vertical="top"/>
    </xf>
    <xf numFmtId="0" fontId="7" fillId="6" borderId="9" xfId="0" applyFont="1" applyFill="1" applyBorder="1" applyAlignment="1">
      <alignment vertical="top"/>
    </xf>
    <xf numFmtId="0" fontId="7" fillId="6" borderId="9" xfId="0" applyFont="1" applyFill="1" applyBorder="1"/>
    <xf numFmtId="0" fontId="0" fillId="0" borderId="0" xfId="0" applyFill="1"/>
    <xf numFmtId="0" fontId="9" fillId="0" borderId="10" xfId="0" applyFont="1" applyFill="1" applyBorder="1" applyAlignment="1">
      <alignment horizontal="center" vertical="top"/>
    </xf>
    <xf numFmtId="0" fontId="9" fillId="0" borderId="11" xfId="0" applyFont="1" applyFill="1" applyBorder="1" applyAlignment="1">
      <alignment horizontal="center" vertical="top"/>
    </xf>
    <xf numFmtId="0" fontId="9" fillId="0" borderId="0" xfId="0" applyFont="1" applyFill="1" applyBorder="1" applyAlignment="1">
      <alignment horizontal="center" vertical="top"/>
    </xf>
    <xf numFmtId="0" fontId="7" fillId="0" borderId="0" xfId="0" applyFont="1" applyFill="1" applyBorder="1" applyAlignment="1">
      <alignment vertical="top"/>
    </xf>
    <xf numFmtId="0" fontId="0" fillId="0" borderId="0" xfId="0" applyFill="1" applyBorder="1" applyAlignment="1">
      <alignment vertical="top"/>
    </xf>
    <xf numFmtId="0" fontId="0" fillId="0" borderId="0" xfId="0" applyFill="1" applyBorder="1"/>
    <xf numFmtId="0" fontId="0" fillId="0" borderId="4" xfId="0" applyFill="1" applyBorder="1"/>
    <xf numFmtId="0" fontId="0" fillId="0" borderId="5" xfId="0" applyFill="1" applyBorder="1"/>
    <xf numFmtId="0" fontId="0" fillId="0" borderId="6" xfId="0" applyFill="1" applyBorder="1"/>
    <xf numFmtId="0" fontId="0" fillId="0" borderId="12" xfId="0" applyFill="1" applyBorder="1"/>
    <xf numFmtId="0" fontId="0" fillId="5" borderId="8" xfId="0" applyFill="1" applyBorder="1" applyAlignment="1">
      <alignment horizontal="center" vertical="center"/>
    </xf>
    <xf numFmtId="0" fontId="7" fillId="5" borderId="8" xfId="0" applyFont="1" applyFill="1" applyBorder="1" applyAlignment="1">
      <alignment horizontal="center" vertical="center"/>
    </xf>
    <xf numFmtId="0" fontId="0" fillId="2" borderId="0" xfId="0" applyFill="1" applyProtection="1"/>
    <xf numFmtId="0" fontId="10" fillId="0" borderId="0" xfId="0" applyFont="1" applyFill="1" applyBorder="1" applyAlignment="1" applyProtection="1">
      <alignment vertical="top" wrapText="1"/>
    </xf>
    <xf numFmtId="0" fontId="0" fillId="0" borderId="0" xfId="0" applyFill="1" applyBorder="1" applyAlignment="1" applyProtection="1"/>
    <xf numFmtId="0" fontId="0" fillId="0" borderId="0" xfId="0" applyFill="1" applyBorder="1" applyProtection="1"/>
    <xf numFmtId="0" fontId="11" fillId="0" borderId="0" xfId="1" applyFont="1" applyFill="1" applyBorder="1" applyAlignment="1" applyProtection="1"/>
    <xf numFmtId="0" fontId="0" fillId="0" borderId="2" xfId="0" applyFill="1" applyBorder="1" applyProtection="1"/>
    <xf numFmtId="0" fontId="7" fillId="0" borderId="3" xfId="1" applyFont="1" applyFill="1" applyBorder="1" applyAlignment="1" applyProtection="1">
      <alignment horizontal="center" vertical="center"/>
    </xf>
    <xf numFmtId="0" fontId="0" fillId="0" borderId="4" xfId="0" applyFill="1" applyBorder="1" applyProtection="1"/>
    <xf numFmtId="0" fontId="0" fillId="0" borderId="6" xfId="0" applyFill="1" applyBorder="1" applyProtection="1"/>
    <xf numFmtId="0" fontId="14" fillId="2" borderId="0" xfId="2" applyFill="1"/>
    <xf numFmtId="0" fontId="15" fillId="5" borderId="22" xfId="2" applyFont="1" applyFill="1" applyBorder="1" applyAlignment="1">
      <alignment horizontal="center" wrapText="1"/>
    </xf>
    <xf numFmtId="0" fontId="15" fillId="6" borderId="22" xfId="2" applyFont="1" applyFill="1" applyBorder="1" applyAlignment="1">
      <alignment horizontal="center" wrapText="1"/>
    </xf>
    <xf numFmtId="0" fontId="15" fillId="6" borderId="22" xfId="2" applyFont="1" applyFill="1" applyBorder="1" applyAlignment="1">
      <alignment horizontal="center"/>
    </xf>
    <xf numFmtId="0" fontId="15" fillId="7" borderId="22" xfId="2" applyFont="1" applyFill="1" applyBorder="1" applyAlignment="1">
      <alignment horizontal="center"/>
    </xf>
    <xf numFmtId="0" fontId="14" fillId="5" borderId="23" xfId="2" applyFill="1" applyBorder="1" applyAlignment="1">
      <alignment wrapText="1"/>
    </xf>
    <xf numFmtId="0" fontId="14" fillId="5" borderId="3" xfId="2" applyFill="1" applyBorder="1" applyAlignment="1">
      <alignment wrapText="1"/>
    </xf>
    <xf numFmtId="0" fontId="14" fillId="5" borderId="24" xfId="2" applyFill="1" applyBorder="1" applyAlignment="1">
      <alignment wrapText="1"/>
    </xf>
    <xf numFmtId="2" fontId="14" fillId="5" borderId="25" xfId="2" applyNumberFormat="1" applyFill="1" applyBorder="1" applyAlignment="1">
      <alignment wrapText="1"/>
    </xf>
    <xf numFmtId="0" fontId="14" fillId="5" borderId="18" xfId="2" applyFill="1" applyBorder="1" applyAlignment="1">
      <alignment wrapText="1"/>
    </xf>
    <xf numFmtId="2" fontId="14" fillId="5" borderId="0" xfId="2" applyNumberFormat="1" applyFill="1" applyBorder="1" applyAlignment="1">
      <alignment wrapText="1"/>
    </xf>
    <xf numFmtId="2" fontId="14" fillId="5" borderId="26" xfId="2" applyNumberFormat="1" applyFill="1" applyBorder="1" applyAlignment="1">
      <alignment wrapText="1"/>
    </xf>
    <xf numFmtId="2" fontId="14" fillId="5" borderId="19" xfId="2" applyNumberFormat="1" applyFill="1" applyBorder="1" applyAlignment="1">
      <alignment wrapText="1"/>
    </xf>
    <xf numFmtId="0" fontId="14" fillId="6" borderId="27" xfId="2" applyFill="1" applyBorder="1" applyAlignment="1">
      <alignment horizontal="right" wrapText="1"/>
    </xf>
    <xf numFmtId="0" fontId="14" fillId="6" borderId="21" xfId="2" applyFill="1" applyBorder="1" applyAlignment="1">
      <alignment horizontal="right" wrapText="1"/>
    </xf>
    <xf numFmtId="0" fontId="14" fillId="6" borderId="28" xfId="2" applyFill="1" applyBorder="1" applyAlignment="1">
      <alignment horizontal="right" wrapText="1"/>
    </xf>
    <xf numFmtId="0" fontId="14" fillId="6" borderId="20" xfId="2" applyFill="1" applyBorder="1" applyAlignment="1">
      <alignment horizontal="right" wrapText="1"/>
    </xf>
    <xf numFmtId="0" fontId="14" fillId="6" borderId="24" xfId="2" applyFill="1" applyBorder="1" applyAlignment="1">
      <alignment horizontal="right" wrapText="1"/>
    </xf>
    <xf numFmtId="0" fontId="14" fillId="6" borderId="18" xfId="2" applyFill="1" applyBorder="1" applyAlignment="1">
      <alignment horizontal="right" wrapText="1"/>
    </xf>
    <xf numFmtId="0" fontId="14" fillId="5" borderId="7" xfId="2" applyFill="1" applyBorder="1" applyAlignment="1">
      <alignment wrapText="1"/>
    </xf>
    <xf numFmtId="0" fontId="14" fillId="5" borderId="13" xfId="2" applyFill="1" applyBorder="1" applyAlignment="1">
      <alignment wrapText="1"/>
    </xf>
    <xf numFmtId="2" fontId="14" fillId="5" borderId="14" xfId="2" applyNumberFormat="1" applyFill="1" applyBorder="1" applyAlignment="1">
      <alignment wrapText="1"/>
    </xf>
    <xf numFmtId="2" fontId="14" fillId="5" borderId="1" xfId="2" applyNumberFormat="1" applyFill="1" applyBorder="1" applyAlignment="1">
      <alignment wrapText="1"/>
    </xf>
    <xf numFmtId="0" fontId="14" fillId="6" borderId="15" xfId="2" applyFill="1" applyBorder="1" applyAlignment="1">
      <alignment horizontal="right" wrapText="1"/>
    </xf>
    <xf numFmtId="0" fontId="14" fillId="6" borderId="16" xfId="2" applyFill="1" applyBorder="1" applyAlignment="1">
      <alignment horizontal="right" wrapText="1"/>
    </xf>
    <xf numFmtId="0" fontId="14" fillId="6" borderId="13" xfId="2" applyFill="1" applyBorder="1" applyAlignment="1">
      <alignment horizontal="right" wrapText="1"/>
    </xf>
    <xf numFmtId="0" fontId="14" fillId="2" borderId="0" xfId="2" applyFill="1" applyBorder="1"/>
    <xf numFmtId="0" fontId="14" fillId="5" borderId="5" xfId="2" applyFill="1" applyBorder="1" applyAlignment="1">
      <alignment wrapText="1"/>
    </xf>
    <xf numFmtId="0" fontId="14" fillId="5" borderId="29" xfId="2" applyFill="1" applyBorder="1" applyAlignment="1">
      <alignment wrapText="1"/>
    </xf>
    <xf numFmtId="2" fontId="14" fillId="5" borderId="30" xfId="2" applyNumberFormat="1" applyFill="1" applyBorder="1" applyAlignment="1">
      <alignment wrapText="1"/>
    </xf>
    <xf numFmtId="2" fontId="14" fillId="5" borderId="6" xfId="2" applyNumberFormat="1" applyFill="1" applyBorder="1" applyAlignment="1">
      <alignment wrapText="1"/>
    </xf>
    <xf numFmtId="0" fontId="14" fillId="6" borderId="31" xfId="2" applyFill="1" applyBorder="1" applyAlignment="1">
      <alignment horizontal="right" wrapText="1"/>
    </xf>
    <xf numFmtId="0" fontId="14" fillId="6" borderId="32" xfId="2" applyFill="1" applyBorder="1" applyAlignment="1">
      <alignment horizontal="right" wrapText="1"/>
    </xf>
    <xf numFmtId="0" fontId="14" fillId="6" borderId="29" xfId="2" applyFill="1" applyBorder="1" applyAlignment="1">
      <alignment horizontal="right" wrapText="1"/>
    </xf>
    <xf numFmtId="0" fontId="15" fillId="7" borderId="22" xfId="2" applyFont="1" applyFill="1" applyBorder="1" applyAlignment="1">
      <alignment horizontal="center" wrapText="1"/>
    </xf>
    <xf numFmtId="0" fontId="14" fillId="7" borderId="28" xfId="2" applyFill="1" applyBorder="1" applyAlignment="1">
      <alignment horizontal="right" wrapText="1"/>
    </xf>
    <xf numFmtId="0" fontId="14" fillId="7" borderId="27" xfId="2" applyFill="1" applyBorder="1" applyAlignment="1">
      <alignment horizontal="right" wrapText="1"/>
    </xf>
    <xf numFmtId="0" fontId="14" fillId="7" borderId="20" xfId="2" applyFill="1" applyBorder="1" applyAlignment="1">
      <alignment horizontal="right" wrapText="1"/>
    </xf>
    <xf numFmtId="0" fontId="14" fillId="7" borderId="21" xfId="2" applyFill="1" applyBorder="1" applyAlignment="1">
      <alignment horizontal="right" wrapText="1"/>
    </xf>
    <xf numFmtId="0" fontId="14" fillId="7" borderId="24" xfId="2" applyFill="1" applyBorder="1" applyAlignment="1">
      <alignment horizontal="right" wrapText="1"/>
    </xf>
    <xf numFmtId="0" fontId="14" fillId="7" borderId="18" xfId="2" applyFill="1" applyBorder="1" applyAlignment="1">
      <alignment horizontal="right" wrapText="1"/>
    </xf>
    <xf numFmtId="0" fontId="14" fillId="7" borderId="15" xfId="2" applyFill="1" applyBorder="1" applyAlignment="1">
      <alignment horizontal="right" wrapText="1"/>
    </xf>
    <xf numFmtId="0" fontId="14" fillId="7" borderId="16" xfId="2" applyFill="1" applyBorder="1" applyAlignment="1">
      <alignment horizontal="right" wrapText="1"/>
    </xf>
    <xf numFmtId="0" fontId="14" fillId="7" borderId="13" xfId="2" applyFill="1" applyBorder="1" applyAlignment="1">
      <alignment horizontal="right" wrapText="1"/>
    </xf>
    <xf numFmtId="0" fontId="14" fillId="7" borderId="31" xfId="2" applyFill="1" applyBorder="1" applyAlignment="1">
      <alignment horizontal="right" wrapText="1"/>
    </xf>
    <xf numFmtId="0" fontId="14" fillId="7" borderId="32" xfId="2" applyFill="1" applyBorder="1" applyAlignment="1">
      <alignment horizontal="right" wrapText="1"/>
    </xf>
    <xf numFmtId="0" fontId="14" fillId="7" borderId="29" xfId="2" applyFill="1" applyBorder="1" applyAlignment="1">
      <alignment horizontal="right" wrapText="1"/>
    </xf>
    <xf numFmtId="0" fontId="14" fillId="7" borderId="28" xfId="2" applyFill="1" applyBorder="1"/>
    <xf numFmtId="0" fontId="14" fillId="7" borderId="27" xfId="2" applyFill="1" applyBorder="1"/>
    <xf numFmtId="0" fontId="14" fillId="7" borderId="20" xfId="2" applyFill="1" applyBorder="1"/>
    <xf numFmtId="0" fontId="14" fillId="7" borderId="21" xfId="2" applyFill="1" applyBorder="1"/>
    <xf numFmtId="0" fontId="14" fillId="7" borderId="24" xfId="2" applyFill="1" applyBorder="1"/>
    <xf numFmtId="0" fontId="14" fillId="7" borderId="18" xfId="2" applyFill="1" applyBorder="1"/>
    <xf numFmtId="0" fontId="14" fillId="7" borderId="15" xfId="2" applyFill="1" applyBorder="1"/>
    <xf numFmtId="0" fontId="14" fillId="7" borderId="16" xfId="2" applyFill="1" applyBorder="1"/>
    <xf numFmtId="0" fontId="14" fillId="7" borderId="13" xfId="2" applyFill="1" applyBorder="1"/>
    <xf numFmtId="0" fontId="14" fillId="7" borderId="31" xfId="2" applyFill="1" applyBorder="1"/>
    <xf numFmtId="0" fontId="14" fillId="7" borderId="32" xfId="2" applyFill="1" applyBorder="1"/>
    <xf numFmtId="0" fontId="14" fillId="7" borderId="29" xfId="2" applyFill="1" applyBorder="1"/>
    <xf numFmtId="0" fontId="16" fillId="2" borderId="0" xfId="2" applyFont="1" applyFill="1"/>
    <xf numFmtId="0" fontId="16" fillId="5" borderId="3" xfId="2" applyFont="1" applyFill="1" applyBorder="1" applyAlignment="1">
      <alignment wrapText="1"/>
    </xf>
    <xf numFmtId="0" fontId="16" fillId="5" borderId="18" xfId="2" applyFont="1" applyFill="1" applyBorder="1" applyAlignment="1">
      <alignment wrapText="1"/>
    </xf>
    <xf numFmtId="2" fontId="16" fillId="5" borderId="0" xfId="2" applyNumberFormat="1" applyFont="1" applyFill="1" applyBorder="1" applyAlignment="1">
      <alignment wrapText="1"/>
    </xf>
    <xf numFmtId="2" fontId="16" fillId="5" borderId="19" xfId="2" applyNumberFormat="1" applyFont="1" applyFill="1" applyBorder="1" applyAlignment="1">
      <alignment wrapText="1"/>
    </xf>
    <xf numFmtId="0" fontId="16" fillId="6" borderId="21" xfId="2" applyFont="1" applyFill="1" applyBorder="1" applyAlignment="1">
      <alignment horizontal="right" wrapText="1"/>
    </xf>
    <xf numFmtId="0" fontId="14" fillId="6" borderId="21" xfId="2" applyFill="1" applyBorder="1"/>
    <xf numFmtId="0" fontId="16" fillId="6" borderId="20" xfId="2" applyFont="1" applyFill="1" applyBorder="1" applyAlignment="1">
      <alignment horizontal="right" wrapText="1"/>
    </xf>
    <xf numFmtId="0" fontId="14" fillId="6" borderId="20" xfId="2" applyFill="1" applyBorder="1"/>
    <xf numFmtId="0" fontId="16" fillId="6" borderId="18" xfId="2" applyFont="1" applyFill="1" applyBorder="1" applyAlignment="1">
      <alignment horizontal="right" wrapText="1"/>
    </xf>
    <xf numFmtId="0" fontId="14" fillId="6" borderId="18" xfId="2" applyFill="1" applyBorder="1"/>
    <xf numFmtId="0" fontId="14" fillId="6" borderId="28" xfId="2" applyFill="1" applyBorder="1"/>
    <xf numFmtId="0" fontId="14" fillId="6" borderId="27" xfId="2" applyFill="1" applyBorder="1"/>
    <xf numFmtId="0" fontId="14" fillId="6" borderId="24" xfId="2" applyFill="1" applyBorder="1"/>
    <xf numFmtId="0" fontId="16" fillId="6" borderId="20" xfId="2" applyFont="1" applyFill="1" applyBorder="1"/>
    <xf numFmtId="0" fontId="16" fillId="6" borderId="21" xfId="2" applyFont="1" applyFill="1" applyBorder="1"/>
    <xf numFmtId="0" fontId="16" fillId="6" borderId="18" xfId="2" applyFont="1" applyFill="1" applyBorder="1"/>
    <xf numFmtId="0" fontId="16" fillId="7" borderId="20" xfId="2" applyFont="1" applyFill="1" applyBorder="1"/>
    <xf numFmtId="0" fontId="16" fillId="7" borderId="21" xfId="2" applyFont="1" applyFill="1" applyBorder="1"/>
    <xf numFmtId="0" fontId="16" fillId="7" borderId="18" xfId="2" applyFont="1" applyFill="1" applyBorder="1"/>
    <xf numFmtId="0" fontId="14" fillId="6" borderId="15" xfId="2" applyFill="1" applyBorder="1"/>
    <xf numFmtId="0" fontId="14" fillId="6" borderId="16" xfId="2" applyFill="1" applyBorder="1"/>
    <xf numFmtId="0" fontId="14" fillId="6" borderId="13" xfId="2" applyFill="1" applyBorder="1"/>
    <xf numFmtId="0" fontId="14" fillId="6" borderId="31" xfId="2" applyFill="1" applyBorder="1"/>
    <xf numFmtId="0" fontId="14" fillId="6" borderId="32" xfId="2" applyFill="1" applyBorder="1"/>
    <xf numFmtId="0" fontId="14" fillId="6" borderId="29" xfId="2" applyFill="1" applyBorder="1"/>
    <xf numFmtId="0" fontId="14" fillId="5" borderId="33" xfId="2" applyFill="1" applyBorder="1" applyAlignment="1">
      <alignment wrapText="1"/>
    </xf>
    <xf numFmtId="0" fontId="14" fillId="5" borderId="34" xfId="2" applyFill="1" applyBorder="1" applyAlignment="1">
      <alignment wrapText="1"/>
    </xf>
    <xf numFmtId="2" fontId="14" fillId="5" borderId="35" xfId="2" applyNumberFormat="1" applyFill="1" applyBorder="1" applyAlignment="1">
      <alignment wrapText="1"/>
    </xf>
    <xf numFmtId="2" fontId="14" fillId="5" borderId="36" xfId="2" applyNumberFormat="1" applyFill="1" applyBorder="1" applyAlignment="1">
      <alignment wrapText="1"/>
    </xf>
    <xf numFmtId="0" fontId="14" fillId="7" borderId="37" xfId="2" applyFill="1" applyBorder="1"/>
    <xf numFmtId="0" fontId="14" fillId="7" borderId="38" xfId="2" applyFill="1" applyBorder="1"/>
    <xf numFmtId="0" fontId="14" fillId="7" borderId="34" xfId="2" applyFill="1" applyBorder="1"/>
    <xf numFmtId="0" fontId="17" fillId="2" borderId="0" xfId="2" applyFont="1" applyFill="1"/>
    <xf numFmtId="0" fontId="18" fillId="5" borderId="22" xfId="2" applyFont="1" applyFill="1" applyBorder="1" applyAlignment="1">
      <alignment horizontal="center" vertical="center" wrapText="1"/>
    </xf>
    <xf numFmtId="0" fontId="18" fillId="6" borderId="22" xfId="2" applyFont="1" applyFill="1" applyBorder="1" applyAlignment="1">
      <alignment horizontal="center" vertical="center" wrapText="1"/>
    </xf>
    <xf numFmtId="0" fontId="18" fillId="7" borderId="22" xfId="2" applyFont="1" applyFill="1" applyBorder="1" applyAlignment="1">
      <alignment horizontal="center" vertical="center" wrapText="1"/>
    </xf>
    <xf numFmtId="0" fontId="19" fillId="7" borderId="22" xfId="2" applyFont="1" applyFill="1" applyBorder="1" applyAlignment="1">
      <alignment horizontal="center"/>
    </xf>
    <xf numFmtId="0" fontId="20" fillId="5" borderId="23" xfId="2" applyFont="1" applyFill="1" applyBorder="1" applyAlignment="1">
      <alignment vertical="center" wrapText="1"/>
    </xf>
    <xf numFmtId="0" fontId="20" fillId="5" borderId="3" xfId="2" applyFont="1" applyFill="1" applyBorder="1" applyAlignment="1">
      <alignment vertical="center" wrapText="1"/>
    </xf>
    <xf numFmtId="0" fontId="20" fillId="5" borderId="24" xfId="2" applyFont="1" applyFill="1" applyBorder="1" applyAlignment="1">
      <alignment vertical="center" wrapText="1"/>
    </xf>
    <xf numFmtId="2" fontId="20" fillId="5" borderId="25" xfId="2" applyNumberFormat="1" applyFont="1" applyFill="1" applyBorder="1" applyAlignment="1">
      <alignment vertical="center" wrapText="1"/>
    </xf>
    <xf numFmtId="0" fontId="20" fillId="5" borderId="18" xfId="2" applyFont="1" applyFill="1" applyBorder="1" applyAlignment="1">
      <alignment vertical="center" wrapText="1"/>
    </xf>
    <xf numFmtId="2" fontId="20" fillId="5" borderId="0" xfId="2" applyNumberFormat="1" applyFont="1" applyFill="1" applyBorder="1" applyAlignment="1">
      <alignment vertical="center" wrapText="1"/>
    </xf>
    <xf numFmtId="2" fontId="20" fillId="5" borderId="26" xfId="2" applyNumberFormat="1" applyFont="1" applyFill="1" applyBorder="1" applyAlignment="1">
      <alignment vertical="center" wrapText="1"/>
    </xf>
    <xf numFmtId="2" fontId="20" fillId="5" borderId="19" xfId="2" applyNumberFormat="1" applyFont="1" applyFill="1" applyBorder="1" applyAlignment="1">
      <alignment vertical="center" wrapText="1"/>
    </xf>
    <xf numFmtId="0" fontId="20" fillId="6" borderId="27" xfId="2" applyFont="1" applyFill="1" applyBorder="1" applyAlignment="1">
      <alignment horizontal="right" vertical="center" wrapText="1"/>
    </xf>
    <xf numFmtId="0" fontId="20" fillId="6" borderId="21" xfId="2" applyFont="1" applyFill="1" applyBorder="1" applyAlignment="1">
      <alignment horizontal="right" vertical="center" wrapText="1"/>
    </xf>
    <xf numFmtId="0" fontId="20" fillId="6" borderId="28" xfId="2" applyFont="1" applyFill="1" applyBorder="1" applyAlignment="1">
      <alignment horizontal="right" vertical="center" wrapText="1"/>
    </xf>
    <xf numFmtId="0" fontId="20" fillId="6" borderId="20" xfId="2" applyFont="1" applyFill="1" applyBorder="1" applyAlignment="1">
      <alignment horizontal="right" vertical="center" wrapText="1"/>
    </xf>
    <xf numFmtId="0" fontId="20" fillId="6" borderId="24" xfId="2" applyFont="1" applyFill="1" applyBorder="1" applyAlignment="1">
      <alignment horizontal="right" vertical="center" wrapText="1"/>
    </xf>
    <xf numFmtId="0" fontId="20" fillId="6" borderId="18" xfId="2" applyFont="1" applyFill="1" applyBorder="1" applyAlignment="1">
      <alignment horizontal="right" vertical="center" wrapText="1"/>
    </xf>
    <xf numFmtId="0" fontId="17" fillId="7" borderId="28" xfId="2" applyFont="1" applyFill="1" applyBorder="1"/>
    <xf numFmtId="0" fontId="17" fillId="7" borderId="27" xfId="2" applyFont="1" applyFill="1" applyBorder="1"/>
    <xf numFmtId="0" fontId="17" fillId="7" borderId="20" xfId="2" applyFont="1" applyFill="1" applyBorder="1"/>
    <xf numFmtId="0" fontId="17" fillId="7" borderId="21" xfId="2" applyFont="1" applyFill="1" applyBorder="1"/>
    <xf numFmtId="0" fontId="17" fillId="7" borderId="24" xfId="2" applyFont="1" applyFill="1" applyBorder="1"/>
    <xf numFmtId="0" fontId="17" fillId="7" borderId="18" xfId="2" applyFont="1" applyFill="1" applyBorder="1"/>
    <xf numFmtId="0" fontId="20" fillId="5" borderId="7" xfId="2" applyFont="1" applyFill="1" applyBorder="1" applyAlignment="1">
      <alignment vertical="center" wrapText="1"/>
    </xf>
    <xf numFmtId="0" fontId="20" fillId="5" borderId="13" xfId="2" applyFont="1" applyFill="1" applyBorder="1" applyAlignment="1">
      <alignment vertical="center" wrapText="1"/>
    </xf>
    <xf numFmtId="2" fontId="20" fillId="5" borderId="14" xfId="2" applyNumberFormat="1" applyFont="1" applyFill="1" applyBorder="1" applyAlignment="1">
      <alignment vertical="center" wrapText="1"/>
    </xf>
    <xf numFmtId="2" fontId="20" fillId="5" borderId="1" xfId="2" applyNumberFormat="1" applyFont="1" applyFill="1" applyBorder="1" applyAlignment="1">
      <alignment vertical="center" wrapText="1"/>
    </xf>
    <xf numFmtId="0" fontId="20" fillId="6" borderId="15" xfId="2" applyFont="1" applyFill="1" applyBorder="1" applyAlignment="1">
      <alignment horizontal="right" vertical="center" wrapText="1"/>
    </xf>
    <xf numFmtId="0" fontId="20" fillId="6" borderId="16" xfId="2" applyFont="1" applyFill="1" applyBorder="1" applyAlignment="1">
      <alignment horizontal="right" vertical="center" wrapText="1"/>
    </xf>
    <xf numFmtId="0" fontId="20" fillId="6" borderId="13" xfId="2" applyFont="1" applyFill="1" applyBorder="1" applyAlignment="1">
      <alignment horizontal="right" vertical="center" wrapText="1"/>
    </xf>
    <xf numFmtId="0" fontId="17" fillId="7" borderId="15" xfId="2" applyFont="1" applyFill="1" applyBorder="1"/>
    <xf numFmtId="0" fontId="17" fillId="7" borderId="16" xfId="2" applyFont="1" applyFill="1" applyBorder="1"/>
    <xf numFmtId="0" fontId="17" fillId="7" borderId="13" xfId="2" applyFont="1" applyFill="1" applyBorder="1"/>
    <xf numFmtId="0" fontId="17" fillId="2" borderId="0" xfId="2" applyFont="1" applyFill="1" applyBorder="1"/>
    <xf numFmtId="2" fontId="20" fillId="5" borderId="41" xfId="2" applyNumberFormat="1" applyFont="1" applyFill="1" applyBorder="1" applyAlignment="1">
      <alignment vertical="center" wrapText="1"/>
    </xf>
    <xf numFmtId="2" fontId="20" fillId="5" borderId="10" xfId="2" applyNumberFormat="1" applyFont="1" applyFill="1" applyBorder="1" applyAlignment="1">
      <alignment vertical="center" wrapText="1"/>
    </xf>
    <xf numFmtId="0" fontId="20" fillId="6" borderId="42" xfId="2" applyFont="1" applyFill="1" applyBorder="1" applyAlignment="1">
      <alignment horizontal="right" vertical="center" wrapText="1"/>
    </xf>
    <xf numFmtId="0" fontId="20" fillId="6" borderId="43" xfId="2" applyFont="1" applyFill="1" applyBorder="1" applyAlignment="1">
      <alignment horizontal="right" vertical="center" wrapText="1"/>
    </xf>
    <xf numFmtId="0" fontId="20" fillId="6" borderId="40" xfId="2" applyFont="1" applyFill="1" applyBorder="1" applyAlignment="1">
      <alignment horizontal="right" vertical="center" wrapText="1"/>
    </xf>
    <xf numFmtId="0" fontId="17" fillId="7" borderId="42" xfId="2" applyFont="1" applyFill="1" applyBorder="1"/>
    <xf numFmtId="0" fontId="17" fillId="7" borderId="43" xfId="2" applyFont="1" applyFill="1" applyBorder="1"/>
    <xf numFmtId="0" fontId="17" fillId="7" borderId="40" xfId="2" applyFont="1" applyFill="1" applyBorder="1"/>
    <xf numFmtId="0" fontId="14" fillId="5" borderId="39" xfId="2" applyFill="1" applyBorder="1" applyAlignment="1">
      <alignment wrapText="1"/>
    </xf>
    <xf numFmtId="0" fontId="14" fillId="5" borderId="40" xfId="2" applyFill="1" applyBorder="1" applyAlignment="1">
      <alignment wrapText="1"/>
    </xf>
    <xf numFmtId="2" fontId="14" fillId="5" borderId="41" xfId="2" applyNumberFormat="1" applyFill="1" applyBorder="1" applyAlignment="1">
      <alignment wrapText="1"/>
    </xf>
    <xf numFmtId="2" fontId="14" fillId="5" borderId="10" xfId="2" applyNumberFormat="1" applyFill="1" applyBorder="1" applyAlignment="1">
      <alignment wrapText="1"/>
    </xf>
    <xf numFmtId="0" fontId="14" fillId="6" borderId="42" xfId="2" applyFill="1" applyBorder="1" applyAlignment="1">
      <alignment horizontal="right" wrapText="1"/>
    </xf>
    <xf numFmtId="0" fontId="14" fillId="6" borderId="43" xfId="2" applyFill="1" applyBorder="1" applyAlignment="1">
      <alignment horizontal="right" wrapText="1"/>
    </xf>
    <xf numFmtId="0" fontId="14" fillId="6" borderId="40" xfId="2" applyFill="1" applyBorder="1" applyAlignment="1">
      <alignment horizontal="right" wrapText="1"/>
    </xf>
    <xf numFmtId="0" fontId="14" fillId="7" borderId="42" xfId="2" applyFill="1" applyBorder="1" applyAlignment="1">
      <alignment horizontal="right" wrapText="1"/>
    </xf>
    <xf numFmtId="0" fontId="14" fillId="7" borderId="43" xfId="2" applyFill="1" applyBorder="1" applyAlignment="1">
      <alignment horizontal="right" wrapText="1"/>
    </xf>
    <xf numFmtId="0" fontId="14" fillId="7" borderId="40" xfId="2" applyFill="1" applyBorder="1" applyAlignment="1">
      <alignment horizontal="right" wrapText="1"/>
    </xf>
    <xf numFmtId="0" fontId="20" fillId="5" borderId="5" xfId="2" applyFont="1" applyFill="1" applyBorder="1" applyAlignment="1">
      <alignment vertical="center" wrapText="1"/>
    </xf>
    <xf numFmtId="0" fontId="20" fillId="5" borderId="29" xfId="2" applyFont="1" applyFill="1" applyBorder="1" applyAlignment="1">
      <alignment vertical="center" wrapText="1"/>
    </xf>
    <xf numFmtId="2" fontId="20" fillId="5" borderId="30" xfId="2" applyNumberFormat="1" applyFont="1" applyFill="1" applyBorder="1" applyAlignment="1">
      <alignment vertical="center" wrapText="1"/>
    </xf>
    <xf numFmtId="2" fontId="20" fillId="5" borderId="6" xfId="2" applyNumberFormat="1" applyFont="1" applyFill="1" applyBorder="1" applyAlignment="1">
      <alignment vertical="center" wrapText="1"/>
    </xf>
    <xf numFmtId="0" fontId="20" fillId="6" borderId="31" xfId="2" applyFont="1" applyFill="1" applyBorder="1" applyAlignment="1">
      <alignment horizontal="right" vertical="center" wrapText="1"/>
    </xf>
    <xf numFmtId="0" fontId="20" fillId="6" borderId="32" xfId="2" applyFont="1" applyFill="1" applyBorder="1" applyAlignment="1">
      <alignment horizontal="right" vertical="center" wrapText="1"/>
    </xf>
    <xf numFmtId="0" fontId="20" fillId="6" borderId="29" xfId="2" applyFont="1" applyFill="1" applyBorder="1" applyAlignment="1">
      <alignment horizontal="right" vertical="center" wrapText="1"/>
    </xf>
    <xf numFmtId="0" fontId="17" fillId="7" borderId="31" xfId="2" applyFont="1" applyFill="1" applyBorder="1"/>
    <xf numFmtId="0" fontId="17" fillId="7" borderId="32" xfId="2" applyFont="1" applyFill="1" applyBorder="1"/>
    <xf numFmtId="0" fontId="17" fillId="7" borderId="29" xfId="2" applyFont="1" applyFill="1" applyBorder="1"/>
    <xf numFmtId="0" fontId="14" fillId="7" borderId="42" xfId="2" applyFill="1" applyBorder="1"/>
    <xf numFmtId="0" fontId="14" fillId="7" borderId="43" xfId="2" applyFill="1" applyBorder="1"/>
    <xf numFmtId="0" fontId="14" fillId="7" borderId="40" xfId="2" applyFill="1" applyBorder="1"/>
    <xf numFmtId="0" fontId="14" fillId="6" borderId="37" xfId="2" applyFill="1" applyBorder="1" applyAlignment="1">
      <alignment horizontal="right" wrapText="1"/>
    </xf>
    <xf numFmtId="0" fontId="14" fillId="6" borderId="38" xfId="2" applyFill="1" applyBorder="1" applyAlignment="1">
      <alignment horizontal="right" wrapText="1"/>
    </xf>
    <xf numFmtId="0" fontId="14" fillId="6" borderId="34" xfId="2" applyFill="1" applyBorder="1" applyAlignment="1">
      <alignment horizontal="right" wrapText="1"/>
    </xf>
    <xf numFmtId="0" fontId="14" fillId="6" borderId="37" xfId="2" applyFill="1" applyBorder="1" applyAlignment="1">
      <alignment wrapText="1"/>
    </xf>
    <xf numFmtId="0" fontId="14" fillId="6" borderId="38" xfId="2" applyFill="1" applyBorder="1" applyAlignment="1">
      <alignment wrapText="1"/>
    </xf>
    <xf numFmtId="0" fontId="14" fillId="6" borderId="34" xfId="2" applyFill="1" applyBorder="1"/>
    <xf numFmtId="0" fontId="14" fillId="2" borderId="0" xfId="2" applyFont="1" applyFill="1"/>
    <xf numFmtId="0" fontId="21" fillId="5" borderId="22" xfId="2" applyFont="1" applyFill="1" applyBorder="1" applyAlignment="1">
      <alignment horizontal="center" vertical="center" wrapText="1"/>
    </xf>
    <xf numFmtId="0" fontId="21" fillId="6" borderId="22" xfId="2" applyFont="1" applyFill="1" applyBorder="1" applyAlignment="1">
      <alignment horizontal="center" vertical="center" wrapText="1"/>
    </xf>
    <xf numFmtId="0" fontId="21" fillId="7" borderId="22" xfId="2" applyFont="1" applyFill="1" applyBorder="1" applyAlignment="1">
      <alignment horizontal="center" vertical="center" wrapText="1"/>
    </xf>
    <xf numFmtId="0" fontId="22" fillId="5" borderId="23" xfId="2" applyFont="1" applyFill="1" applyBorder="1" applyAlignment="1">
      <alignment vertical="center" wrapText="1"/>
    </xf>
    <xf numFmtId="0" fontId="22" fillId="5" borderId="3" xfId="2" applyFont="1" applyFill="1" applyBorder="1" applyAlignment="1">
      <alignment vertical="center" wrapText="1"/>
    </xf>
    <xf numFmtId="0" fontId="22" fillId="5" borderId="24" xfId="2" applyFont="1" applyFill="1" applyBorder="1" applyAlignment="1">
      <alignment vertical="center" wrapText="1"/>
    </xf>
    <xf numFmtId="2" fontId="22" fillId="5" borderId="25" xfId="2" applyNumberFormat="1" applyFont="1" applyFill="1" applyBorder="1" applyAlignment="1">
      <alignment vertical="center" wrapText="1"/>
    </xf>
    <xf numFmtId="0" fontId="22" fillId="5" borderId="18" xfId="2" applyFont="1" applyFill="1" applyBorder="1" applyAlignment="1">
      <alignment vertical="center" wrapText="1"/>
    </xf>
    <xf numFmtId="2" fontId="22" fillId="5" borderId="0" xfId="2" applyNumberFormat="1" applyFont="1" applyFill="1" applyBorder="1" applyAlignment="1">
      <alignment vertical="center" wrapText="1"/>
    </xf>
    <xf numFmtId="2" fontId="22" fillId="5" borderId="26" xfId="2" applyNumberFormat="1" applyFont="1" applyFill="1" applyBorder="1" applyAlignment="1">
      <alignment vertical="center" wrapText="1"/>
    </xf>
    <xf numFmtId="2" fontId="22" fillId="5" borderId="19" xfId="2" applyNumberFormat="1" applyFont="1" applyFill="1" applyBorder="1" applyAlignment="1">
      <alignment vertical="center" wrapText="1"/>
    </xf>
    <xf numFmtId="0" fontId="22" fillId="6" borderId="27" xfId="2" applyFont="1" applyFill="1" applyBorder="1" applyAlignment="1">
      <alignment horizontal="right" vertical="center" wrapText="1"/>
    </xf>
    <xf numFmtId="0" fontId="22" fillId="6" borderId="21" xfId="2" applyFont="1" applyFill="1" applyBorder="1" applyAlignment="1">
      <alignment horizontal="right" vertical="center" wrapText="1"/>
    </xf>
    <xf numFmtId="0" fontId="22" fillId="6" borderId="28" xfId="2" applyFont="1" applyFill="1" applyBorder="1" applyAlignment="1">
      <alignment horizontal="right" vertical="center" wrapText="1"/>
    </xf>
    <xf numFmtId="0" fontId="22" fillId="6" borderId="20" xfId="2" applyFont="1" applyFill="1" applyBorder="1" applyAlignment="1">
      <alignment horizontal="right" vertical="center" wrapText="1"/>
    </xf>
    <xf numFmtId="0" fontId="22" fillId="6" borderId="24" xfId="2" applyFont="1" applyFill="1" applyBorder="1" applyAlignment="1">
      <alignment horizontal="right" vertical="center" wrapText="1"/>
    </xf>
    <xf numFmtId="0" fontId="22" fillId="6" borderId="18" xfId="2" applyFont="1" applyFill="1" applyBorder="1" applyAlignment="1">
      <alignment horizontal="right" vertical="center" wrapText="1"/>
    </xf>
    <xf numFmtId="0" fontId="14" fillId="7" borderId="28" xfId="2" applyFont="1" applyFill="1" applyBorder="1"/>
    <xf numFmtId="0" fontId="14" fillId="7" borderId="27" xfId="2" applyFont="1" applyFill="1" applyBorder="1"/>
    <xf numFmtId="0" fontId="14" fillId="7" borderId="20" xfId="2" applyFont="1" applyFill="1" applyBorder="1"/>
    <xf numFmtId="0" fontId="14" fillId="7" borderId="21" xfId="2" applyFont="1" applyFill="1" applyBorder="1"/>
    <xf numFmtId="0" fontId="14" fillId="7" borderId="24" xfId="2" applyFont="1" applyFill="1" applyBorder="1"/>
    <xf numFmtId="0" fontId="14" fillId="7" borderId="18" xfId="2" applyFont="1" applyFill="1" applyBorder="1"/>
    <xf numFmtId="0" fontId="22" fillId="5" borderId="7" xfId="2" applyFont="1" applyFill="1" applyBorder="1" applyAlignment="1">
      <alignment vertical="center" wrapText="1"/>
    </xf>
    <xf numFmtId="0" fontId="22" fillId="5" borderId="13" xfId="2" applyFont="1" applyFill="1" applyBorder="1" applyAlignment="1">
      <alignment vertical="center" wrapText="1"/>
    </xf>
    <xf numFmtId="2" fontId="22" fillId="5" borderId="14" xfId="2" applyNumberFormat="1" applyFont="1" applyFill="1" applyBorder="1" applyAlignment="1">
      <alignment vertical="center" wrapText="1"/>
    </xf>
    <xf numFmtId="2" fontId="22" fillId="5" borderId="1" xfId="2" applyNumberFormat="1" applyFont="1" applyFill="1" applyBorder="1" applyAlignment="1">
      <alignment vertical="center" wrapText="1"/>
    </xf>
    <xf numFmtId="0" fontId="22" fillId="6" borderId="15" xfId="2" applyFont="1" applyFill="1" applyBorder="1" applyAlignment="1">
      <alignment horizontal="right" vertical="center" wrapText="1"/>
    </xf>
    <xf numFmtId="0" fontId="22" fillId="6" borderId="16" xfId="2" applyFont="1" applyFill="1" applyBorder="1" applyAlignment="1">
      <alignment horizontal="right" vertical="center" wrapText="1"/>
    </xf>
    <xf numFmtId="0" fontId="22" fillId="6" borderId="13" xfId="2" applyFont="1" applyFill="1" applyBorder="1" applyAlignment="1">
      <alignment horizontal="right" vertical="center" wrapText="1"/>
    </xf>
    <xf numFmtId="0" fontId="14" fillId="7" borderId="15" xfId="2" applyFont="1" applyFill="1" applyBorder="1"/>
    <xf numFmtId="0" fontId="14" fillId="7" borderId="16" xfId="2" applyFont="1" applyFill="1" applyBorder="1"/>
    <xf numFmtId="0" fontId="14" fillId="7" borderId="13" xfId="2" applyFont="1" applyFill="1" applyBorder="1"/>
    <xf numFmtId="0" fontId="22" fillId="5" borderId="5" xfId="2" applyFont="1" applyFill="1" applyBorder="1" applyAlignment="1">
      <alignment vertical="center" wrapText="1"/>
    </xf>
    <xf numFmtId="0" fontId="22" fillId="5" borderId="29" xfId="2" applyFont="1" applyFill="1" applyBorder="1" applyAlignment="1">
      <alignment vertical="center" wrapText="1"/>
    </xf>
    <xf numFmtId="2" fontId="22" fillId="5" borderId="30" xfId="2" applyNumberFormat="1" applyFont="1" applyFill="1" applyBorder="1" applyAlignment="1">
      <alignment vertical="center" wrapText="1"/>
    </xf>
    <xf numFmtId="2" fontId="22" fillId="5" borderId="6" xfId="2" applyNumberFormat="1" applyFont="1" applyFill="1" applyBorder="1" applyAlignment="1">
      <alignment vertical="center" wrapText="1"/>
    </xf>
    <xf numFmtId="0" fontId="22" fillId="6" borderId="31" xfId="2" applyFont="1" applyFill="1" applyBorder="1" applyAlignment="1">
      <alignment horizontal="right" vertical="center" wrapText="1"/>
    </xf>
    <xf numFmtId="0" fontId="22" fillId="6" borderId="32" xfId="2" applyFont="1" applyFill="1" applyBorder="1" applyAlignment="1">
      <alignment horizontal="right" vertical="center" wrapText="1"/>
    </xf>
    <xf numFmtId="0" fontId="22" fillId="6" borderId="29" xfId="2" applyFont="1" applyFill="1" applyBorder="1" applyAlignment="1">
      <alignment horizontal="right" vertical="center" wrapText="1"/>
    </xf>
    <xf numFmtId="0" fontId="14" fillId="7" borderId="31" xfId="2" applyFont="1" applyFill="1" applyBorder="1"/>
    <xf numFmtId="0" fontId="14" fillId="7" borderId="32" xfId="2" applyFont="1" applyFill="1" applyBorder="1"/>
    <xf numFmtId="0" fontId="14" fillId="7" borderId="29" xfId="2" applyFont="1" applyFill="1" applyBorder="1"/>
    <xf numFmtId="0" fontId="15" fillId="6" borderId="22" xfId="2" applyFont="1" applyFill="1" applyBorder="1" applyAlignment="1">
      <alignment horizontal="center" wrapText="1"/>
    </xf>
    <xf numFmtId="0" fontId="15" fillId="7" borderId="22" xfId="2" applyFont="1" applyFill="1" applyBorder="1" applyAlignment="1">
      <alignment horizontal="center" wrapText="1"/>
    </xf>
    <xf numFmtId="0" fontId="15" fillId="10" borderId="22" xfId="2" applyFont="1" applyFill="1" applyBorder="1" applyAlignment="1">
      <alignment horizontal="center" wrapText="1"/>
    </xf>
    <xf numFmtId="0" fontId="14" fillId="11" borderId="28" xfId="2" applyFill="1" applyBorder="1" applyAlignment="1">
      <alignment horizontal="right" wrapText="1"/>
    </xf>
    <xf numFmtId="0" fontId="15" fillId="11" borderId="22" xfId="2" applyFont="1" applyFill="1" applyBorder="1" applyAlignment="1">
      <alignment horizontal="center" wrapText="1"/>
    </xf>
    <xf numFmtId="0" fontId="15" fillId="12" borderId="22" xfId="2" applyFont="1" applyFill="1" applyBorder="1" applyAlignment="1">
      <alignment horizontal="center" wrapText="1"/>
    </xf>
    <xf numFmtId="9" fontId="14" fillId="12" borderId="28" xfId="2" applyNumberFormat="1" applyFill="1" applyBorder="1" applyAlignment="1">
      <alignment horizontal="right" wrapText="1"/>
    </xf>
    <xf numFmtId="9" fontId="14" fillId="12" borderId="27" xfId="2" applyNumberFormat="1" applyFill="1" applyBorder="1" applyAlignment="1">
      <alignment horizontal="right" wrapText="1"/>
    </xf>
    <xf numFmtId="9" fontId="14" fillId="12" borderId="24" xfId="2" applyNumberFormat="1" applyFill="1" applyBorder="1" applyAlignment="1">
      <alignment horizontal="right" wrapText="1"/>
    </xf>
    <xf numFmtId="9" fontId="14" fillId="12" borderId="20" xfId="2" applyNumberFormat="1" applyFill="1" applyBorder="1" applyAlignment="1">
      <alignment horizontal="right" wrapText="1"/>
    </xf>
    <xf numFmtId="9" fontId="14" fillId="12" borderId="21" xfId="2" applyNumberFormat="1" applyFill="1" applyBorder="1" applyAlignment="1">
      <alignment horizontal="right" wrapText="1"/>
    </xf>
    <xf numFmtId="9" fontId="14" fillId="12" borderId="18" xfId="2" applyNumberFormat="1" applyFill="1" applyBorder="1" applyAlignment="1">
      <alignment horizontal="right" wrapText="1"/>
    </xf>
    <xf numFmtId="9" fontId="14" fillId="12" borderId="15" xfId="2" applyNumberFormat="1" applyFill="1" applyBorder="1" applyAlignment="1">
      <alignment horizontal="right" wrapText="1"/>
    </xf>
    <xf numFmtId="9" fontId="14" fillId="12" borderId="16" xfId="2" applyNumberFormat="1" applyFill="1" applyBorder="1" applyAlignment="1">
      <alignment horizontal="right" wrapText="1"/>
    </xf>
    <xf numFmtId="9" fontId="14" fillId="12" borderId="13" xfId="2" applyNumberFormat="1" applyFill="1" applyBorder="1" applyAlignment="1">
      <alignment horizontal="right" wrapText="1"/>
    </xf>
    <xf numFmtId="9" fontId="14" fillId="12" borderId="31" xfId="2" applyNumberFormat="1" applyFill="1" applyBorder="1" applyAlignment="1">
      <alignment horizontal="right" wrapText="1"/>
    </xf>
    <xf numFmtId="9" fontId="14" fillId="12" borderId="32" xfId="2" applyNumberFormat="1" applyFill="1" applyBorder="1" applyAlignment="1">
      <alignment horizontal="right" wrapText="1"/>
    </xf>
    <xf numFmtId="9" fontId="14" fillId="12" borderId="29" xfId="2" applyNumberFormat="1" applyFill="1" applyBorder="1" applyAlignment="1">
      <alignment horizontal="right" wrapText="1"/>
    </xf>
    <xf numFmtId="9" fontId="14" fillId="12" borderId="28" xfId="2" applyNumberFormat="1" applyFill="1" applyBorder="1"/>
    <xf numFmtId="9" fontId="14" fillId="12" borderId="27" xfId="2" applyNumberFormat="1" applyFill="1" applyBorder="1"/>
    <xf numFmtId="9" fontId="14" fillId="12" borderId="24" xfId="2" applyNumberFormat="1" applyFill="1" applyBorder="1"/>
    <xf numFmtId="9" fontId="14" fillId="12" borderId="20" xfId="2" applyNumberFormat="1" applyFill="1" applyBorder="1"/>
    <xf numFmtId="9" fontId="14" fillId="12" borderId="21" xfId="2" applyNumberFormat="1" applyFill="1" applyBorder="1"/>
    <xf numFmtId="9" fontId="14" fillId="12" borderId="18" xfId="2" applyNumberFormat="1" applyFill="1" applyBorder="1"/>
    <xf numFmtId="9" fontId="14" fillId="12" borderId="15" xfId="2" applyNumberFormat="1" applyFill="1" applyBorder="1"/>
    <xf numFmtId="9" fontId="14" fillId="12" borderId="16" xfId="2" applyNumberFormat="1" applyFill="1" applyBorder="1"/>
    <xf numFmtId="9" fontId="14" fillId="12" borderId="13" xfId="2" applyNumberFormat="1" applyFill="1" applyBorder="1"/>
    <xf numFmtId="9" fontId="14" fillId="12" borderId="31" xfId="2" applyNumberFormat="1" applyFill="1" applyBorder="1"/>
    <xf numFmtId="9" fontId="14" fillId="12" borderId="32" xfId="2" applyNumberFormat="1" applyFill="1" applyBorder="1"/>
    <xf numFmtId="9" fontId="14" fillId="12" borderId="29" xfId="2" applyNumberFormat="1" applyFill="1" applyBorder="1"/>
    <xf numFmtId="9" fontId="14" fillId="10" borderId="28" xfId="2" applyNumberFormat="1" applyFill="1" applyBorder="1" applyAlignment="1">
      <alignment horizontal="right" wrapText="1"/>
    </xf>
    <xf numFmtId="9" fontId="14" fillId="10" borderId="27" xfId="2" applyNumberFormat="1" applyFill="1" applyBorder="1" applyAlignment="1">
      <alignment horizontal="right" wrapText="1"/>
    </xf>
    <xf numFmtId="9" fontId="14" fillId="10" borderId="24" xfId="2" applyNumberFormat="1" applyFill="1" applyBorder="1" applyAlignment="1">
      <alignment horizontal="right" wrapText="1"/>
    </xf>
    <xf numFmtId="9" fontId="14" fillId="10" borderId="20" xfId="2" applyNumberFormat="1" applyFill="1" applyBorder="1" applyAlignment="1">
      <alignment horizontal="right" wrapText="1"/>
    </xf>
    <xf numFmtId="9" fontId="14" fillId="10" borderId="21" xfId="2" applyNumberFormat="1" applyFill="1" applyBorder="1" applyAlignment="1">
      <alignment horizontal="right" wrapText="1"/>
    </xf>
    <xf numFmtId="9" fontId="14" fillId="10" borderId="18" xfId="2" applyNumberFormat="1" applyFill="1" applyBorder="1" applyAlignment="1">
      <alignment horizontal="right" wrapText="1"/>
    </xf>
    <xf numFmtId="9" fontId="14" fillId="10" borderId="15" xfId="2" applyNumberFormat="1" applyFill="1" applyBorder="1" applyAlignment="1">
      <alignment horizontal="right" wrapText="1"/>
    </xf>
    <xf numFmtId="9" fontId="14" fillId="10" borderId="16" xfId="2" applyNumberFormat="1" applyFill="1" applyBorder="1" applyAlignment="1">
      <alignment horizontal="right" wrapText="1"/>
    </xf>
    <xf numFmtId="9" fontId="14" fillId="10" borderId="13" xfId="2" applyNumberFormat="1" applyFill="1" applyBorder="1" applyAlignment="1">
      <alignment horizontal="right" wrapText="1"/>
    </xf>
    <xf numFmtId="9" fontId="14" fillId="10" borderId="31" xfId="2" applyNumberFormat="1" applyFill="1" applyBorder="1" applyAlignment="1">
      <alignment horizontal="right" wrapText="1"/>
    </xf>
    <xf numFmtId="9" fontId="14" fillId="10" borderId="32" xfId="2" applyNumberFormat="1" applyFill="1" applyBorder="1" applyAlignment="1">
      <alignment horizontal="right" wrapText="1"/>
    </xf>
    <xf numFmtId="9" fontId="14" fillId="10" borderId="29" xfId="2" applyNumberFormat="1" applyFill="1" applyBorder="1" applyAlignment="1">
      <alignment horizontal="right" wrapText="1"/>
    </xf>
    <xf numFmtId="9" fontId="16" fillId="12" borderId="0" xfId="2" applyNumberFormat="1" applyFont="1" applyFill="1" applyBorder="1" applyAlignment="1">
      <alignment horizontal="right" wrapText="1"/>
    </xf>
    <xf numFmtId="9" fontId="14" fillId="12" borderId="25" xfId="2" applyNumberFormat="1" applyFill="1" applyBorder="1" applyAlignment="1">
      <alignment horizontal="right" wrapText="1"/>
    </xf>
    <xf numFmtId="9" fontId="14" fillId="12" borderId="0" xfId="2" applyNumberFormat="1" applyFill="1" applyBorder="1" applyAlignment="1">
      <alignment horizontal="right" wrapText="1"/>
    </xf>
    <xf numFmtId="9" fontId="14" fillId="12" borderId="1" xfId="2" applyNumberFormat="1" applyFill="1" applyBorder="1" applyAlignment="1">
      <alignment horizontal="right" wrapText="1"/>
    </xf>
    <xf numFmtId="9" fontId="14" fillId="12" borderId="6" xfId="2" applyNumberFormat="1" applyFill="1" applyBorder="1" applyAlignment="1">
      <alignment horizontal="right" wrapText="1"/>
    </xf>
    <xf numFmtId="0" fontId="15" fillId="12" borderId="22" xfId="2" applyFont="1" applyFill="1" applyBorder="1" applyAlignment="1">
      <alignment horizontal="center"/>
    </xf>
    <xf numFmtId="9" fontId="14" fillId="12" borderId="37" xfId="2" applyNumberFormat="1" applyFill="1" applyBorder="1"/>
    <xf numFmtId="9" fontId="14" fillId="12" borderId="38" xfId="2" applyNumberFormat="1" applyFill="1" applyBorder="1"/>
    <xf numFmtId="9" fontId="14" fillId="12" borderId="34" xfId="2" applyNumberFormat="1" applyFill="1" applyBorder="1"/>
    <xf numFmtId="9" fontId="20" fillId="12" borderId="28" xfId="2" applyNumberFormat="1" applyFont="1" applyFill="1" applyBorder="1" applyAlignment="1">
      <alignment horizontal="right" vertical="center" wrapText="1"/>
    </xf>
    <xf numFmtId="9" fontId="20" fillId="12" borderId="27" xfId="2" applyNumberFormat="1" applyFont="1" applyFill="1" applyBorder="1" applyAlignment="1">
      <alignment horizontal="right" vertical="center" wrapText="1"/>
    </xf>
    <xf numFmtId="9" fontId="20" fillId="12" borderId="24" xfId="2" applyNumberFormat="1" applyFont="1" applyFill="1" applyBorder="1" applyAlignment="1">
      <alignment horizontal="right" vertical="center" wrapText="1"/>
    </xf>
    <xf numFmtId="9" fontId="20" fillId="12" borderId="20" xfId="2" applyNumberFormat="1" applyFont="1" applyFill="1" applyBorder="1" applyAlignment="1">
      <alignment horizontal="right" vertical="center" wrapText="1"/>
    </xf>
    <xf numFmtId="9" fontId="20" fillId="12" borderId="21" xfId="2" applyNumberFormat="1" applyFont="1" applyFill="1" applyBorder="1" applyAlignment="1">
      <alignment horizontal="right" vertical="center" wrapText="1"/>
    </xf>
    <xf numFmtId="9" fontId="20" fillId="12" borderId="18" xfId="2" applyNumberFormat="1" applyFont="1" applyFill="1" applyBorder="1" applyAlignment="1">
      <alignment horizontal="right" vertical="center" wrapText="1"/>
    </xf>
    <xf numFmtId="9" fontId="20" fillId="12" borderId="15" xfId="2" applyNumberFormat="1" applyFont="1" applyFill="1" applyBorder="1" applyAlignment="1">
      <alignment horizontal="right" vertical="center" wrapText="1"/>
    </xf>
    <xf numFmtId="9" fontId="20" fillId="12" borderId="16" xfId="2" applyNumberFormat="1" applyFont="1" applyFill="1" applyBorder="1" applyAlignment="1">
      <alignment horizontal="right" vertical="center" wrapText="1"/>
    </xf>
    <xf numFmtId="9" fontId="20" fillId="12" borderId="13" xfId="2" applyNumberFormat="1" applyFont="1" applyFill="1" applyBorder="1" applyAlignment="1">
      <alignment horizontal="right" vertical="center" wrapText="1"/>
    </xf>
    <xf numFmtId="9" fontId="20" fillId="12" borderId="42" xfId="2" applyNumberFormat="1" applyFont="1" applyFill="1" applyBorder="1" applyAlignment="1">
      <alignment horizontal="right" vertical="center" wrapText="1"/>
    </xf>
    <xf numFmtId="9" fontId="20" fillId="12" borderId="43" xfId="2" applyNumberFormat="1" applyFont="1" applyFill="1" applyBorder="1" applyAlignment="1">
      <alignment horizontal="right" vertical="center" wrapText="1"/>
    </xf>
    <xf numFmtId="9" fontId="20" fillId="12" borderId="40" xfId="2" applyNumberFormat="1" applyFont="1" applyFill="1" applyBorder="1" applyAlignment="1">
      <alignment horizontal="right" vertical="center" wrapText="1"/>
    </xf>
    <xf numFmtId="9" fontId="17" fillId="12" borderId="28" xfId="2" applyNumberFormat="1" applyFont="1" applyFill="1" applyBorder="1"/>
    <xf numFmtId="9" fontId="17" fillId="12" borderId="27" xfId="2" applyNumberFormat="1" applyFont="1" applyFill="1" applyBorder="1"/>
    <xf numFmtId="9" fontId="17" fillId="12" borderId="24" xfId="2" applyNumberFormat="1" applyFont="1" applyFill="1" applyBorder="1"/>
    <xf numFmtId="9" fontId="17" fillId="12" borderId="20" xfId="2" applyNumberFormat="1" applyFont="1" applyFill="1" applyBorder="1"/>
    <xf numFmtId="9" fontId="17" fillId="12" borderId="21" xfId="2" applyNumberFormat="1" applyFont="1" applyFill="1" applyBorder="1"/>
    <xf numFmtId="9" fontId="17" fillId="12" borderId="18" xfId="2" applyNumberFormat="1" applyFont="1" applyFill="1" applyBorder="1"/>
    <xf numFmtId="9" fontId="17" fillId="12" borderId="15" xfId="2" applyNumberFormat="1" applyFont="1" applyFill="1" applyBorder="1"/>
    <xf numFmtId="9" fontId="17" fillId="12" borderId="16" xfId="2" applyNumberFormat="1" applyFont="1" applyFill="1" applyBorder="1"/>
    <xf numFmtId="9" fontId="17" fillId="12" borderId="13" xfId="2" applyNumberFormat="1" applyFont="1" applyFill="1" applyBorder="1"/>
    <xf numFmtId="9" fontId="17" fillId="12" borderId="42" xfId="2" applyNumberFormat="1" applyFont="1" applyFill="1" applyBorder="1"/>
    <xf numFmtId="9" fontId="17" fillId="12" borderId="43" xfId="2" applyNumberFormat="1" applyFont="1" applyFill="1" applyBorder="1"/>
    <xf numFmtId="9" fontId="17" fillId="12" borderId="40" xfId="2" applyNumberFormat="1" applyFont="1" applyFill="1" applyBorder="1"/>
    <xf numFmtId="0" fontId="18" fillId="12" borderId="22" xfId="2" applyFont="1" applyFill="1" applyBorder="1" applyAlignment="1">
      <alignment horizontal="center" vertical="center" wrapText="1"/>
    </xf>
    <xf numFmtId="9" fontId="14" fillId="12" borderId="42" xfId="2" applyNumberFormat="1" applyFill="1" applyBorder="1" applyAlignment="1">
      <alignment horizontal="right" wrapText="1"/>
    </xf>
    <xf numFmtId="9" fontId="14" fillId="12" borderId="43" xfId="2" applyNumberFormat="1" applyFill="1" applyBorder="1" applyAlignment="1">
      <alignment horizontal="right" wrapText="1"/>
    </xf>
    <xf numFmtId="9" fontId="14" fillId="12" borderId="40" xfId="2" applyNumberFormat="1" applyFill="1" applyBorder="1" applyAlignment="1">
      <alignment horizontal="right" wrapText="1"/>
    </xf>
    <xf numFmtId="9" fontId="20" fillId="12" borderId="31" xfId="2" applyNumberFormat="1" applyFont="1" applyFill="1" applyBorder="1" applyAlignment="1">
      <alignment horizontal="right" vertical="center" wrapText="1"/>
    </xf>
    <xf numFmtId="9" fontId="20" fillId="12" borderId="32" xfId="2" applyNumberFormat="1" applyFont="1" applyFill="1" applyBorder="1" applyAlignment="1">
      <alignment horizontal="right" vertical="center" wrapText="1"/>
    </xf>
    <xf numFmtId="9" fontId="20" fillId="12" borderId="29" xfId="2" applyNumberFormat="1" applyFont="1" applyFill="1" applyBorder="1" applyAlignment="1">
      <alignment horizontal="right" vertical="center" wrapText="1"/>
    </xf>
    <xf numFmtId="9" fontId="17" fillId="12" borderId="31" xfId="2" applyNumberFormat="1" applyFont="1" applyFill="1" applyBorder="1"/>
    <xf numFmtId="9" fontId="17" fillId="12" borderId="32" xfId="2" applyNumberFormat="1" applyFont="1" applyFill="1" applyBorder="1"/>
    <xf numFmtId="9" fontId="17" fillId="12" borderId="29" xfId="2" applyNumberFormat="1" applyFont="1" applyFill="1" applyBorder="1"/>
    <xf numFmtId="0" fontId="19" fillId="12" borderId="22" xfId="2" applyFont="1" applyFill="1" applyBorder="1" applyAlignment="1">
      <alignment horizontal="center"/>
    </xf>
    <xf numFmtId="0" fontId="14" fillId="11" borderId="27" xfId="2" applyFill="1" applyBorder="1" applyAlignment="1">
      <alignment horizontal="right" wrapText="1"/>
    </xf>
    <xf numFmtId="0" fontId="14" fillId="11" borderId="24" xfId="2" applyFill="1" applyBorder="1" applyAlignment="1">
      <alignment horizontal="right" wrapText="1"/>
    </xf>
    <xf numFmtId="0" fontId="14" fillId="11" borderId="20" xfId="2" applyFill="1" applyBorder="1" applyAlignment="1">
      <alignment horizontal="right" wrapText="1"/>
    </xf>
    <xf numFmtId="0" fontId="14" fillId="11" borderId="21" xfId="2" applyFill="1" applyBorder="1" applyAlignment="1">
      <alignment horizontal="right" wrapText="1"/>
    </xf>
    <xf numFmtId="0" fontId="14" fillId="11" borderId="18" xfId="2" applyFill="1" applyBorder="1" applyAlignment="1">
      <alignment horizontal="right" wrapText="1"/>
    </xf>
    <xf numFmtId="0" fontId="14" fillId="11" borderId="15" xfId="2" applyFill="1" applyBorder="1" applyAlignment="1">
      <alignment horizontal="right" wrapText="1"/>
    </xf>
    <xf numFmtId="0" fontId="14" fillId="11" borderId="16" xfId="2" applyFill="1" applyBorder="1" applyAlignment="1">
      <alignment horizontal="right" wrapText="1"/>
    </xf>
    <xf numFmtId="0" fontId="14" fillId="11" borderId="13" xfId="2" applyFill="1" applyBorder="1" applyAlignment="1">
      <alignment horizontal="right" wrapText="1"/>
    </xf>
    <xf numFmtId="0" fontId="14" fillId="11" borderId="31" xfId="2" applyFill="1" applyBorder="1" applyAlignment="1">
      <alignment horizontal="right" wrapText="1"/>
    </xf>
    <xf numFmtId="0" fontId="14" fillId="11" borderId="32" xfId="2" applyFill="1" applyBorder="1" applyAlignment="1">
      <alignment horizontal="right" wrapText="1"/>
    </xf>
    <xf numFmtId="0" fontId="14" fillId="11" borderId="29" xfId="2" applyFill="1" applyBorder="1" applyAlignment="1">
      <alignment horizontal="right" wrapText="1"/>
    </xf>
    <xf numFmtId="0" fontId="15" fillId="13" borderId="22" xfId="2" applyFont="1" applyFill="1" applyBorder="1" applyAlignment="1">
      <alignment horizontal="center"/>
    </xf>
    <xf numFmtId="0" fontId="14" fillId="13" borderId="28" xfId="2" applyFill="1" applyBorder="1"/>
    <xf numFmtId="0" fontId="14" fillId="13" borderId="27" xfId="2" applyFill="1" applyBorder="1"/>
    <xf numFmtId="0" fontId="14" fillId="13" borderId="24" xfId="2" applyFill="1" applyBorder="1"/>
    <xf numFmtId="0" fontId="14" fillId="13" borderId="20" xfId="2" applyFill="1" applyBorder="1"/>
    <xf numFmtId="0" fontId="14" fillId="13" borderId="21" xfId="2" applyFill="1" applyBorder="1"/>
    <xf numFmtId="0" fontId="14" fillId="13" borderId="18" xfId="2" applyFill="1" applyBorder="1"/>
    <xf numFmtId="0" fontId="14" fillId="13" borderId="15" xfId="2" applyFill="1" applyBorder="1"/>
    <xf numFmtId="0" fontId="14" fillId="13" borderId="16" xfId="2" applyFill="1" applyBorder="1"/>
    <xf numFmtId="0" fontId="14" fillId="13" borderId="13" xfId="2" applyFill="1" applyBorder="1"/>
    <xf numFmtId="0" fontId="14" fillId="13" borderId="31" xfId="2" applyFill="1" applyBorder="1"/>
    <xf numFmtId="0" fontId="14" fillId="13" borderId="32" xfId="2" applyFill="1" applyBorder="1"/>
    <xf numFmtId="0" fontId="14" fillId="13" borderId="29" xfId="2" applyFill="1" applyBorder="1"/>
    <xf numFmtId="9" fontId="14" fillId="12" borderId="37" xfId="2" applyNumberFormat="1" applyFill="1" applyBorder="1" applyAlignment="1">
      <alignment horizontal="right" wrapText="1"/>
    </xf>
    <xf numFmtId="9" fontId="14" fillId="12" borderId="38" xfId="2" applyNumberFormat="1" applyFill="1" applyBorder="1" applyAlignment="1">
      <alignment horizontal="right" wrapText="1"/>
    </xf>
    <xf numFmtId="9" fontId="14" fillId="12" borderId="34" xfId="2" applyNumberFormat="1" applyFill="1" applyBorder="1" applyAlignment="1">
      <alignment horizontal="right" wrapText="1"/>
    </xf>
    <xf numFmtId="9" fontId="14" fillId="12" borderId="37" xfId="2" applyNumberFormat="1" applyFill="1" applyBorder="1" applyAlignment="1">
      <alignment wrapText="1"/>
    </xf>
    <xf numFmtId="9" fontId="14" fillId="12" borderId="38" xfId="2" applyNumberFormat="1" applyFill="1" applyBorder="1" applyAlignment="1">
      <alignment wrapText="1"/>
    </xf>
    <xf numFmtId="0" fontId="21" fillId="12" borderId="22" xfId="2" applyFont="1" applyFill="1" applyBorder="1" applyAlignment="1">
      <alignment horizontal="center" vertical="center" wrapText="1"/>
    </xf>
    <xf numFmtId="9" fontId="22" fillId="12" borderId="28" xfId="2" applyNumberFormat="1" applyFont="1" applyFill="1" applyBorder="1" applyAlignment="1">
      <alignment horizontal="right" vertical="center" wrapText="1"/>
    </xf>
    <xf numFmtId="9" fontId="22" fillId="12" borderId="27" xfId="2" applyNumberFormat="1" applyFont="1" applyFill="1" applyBorder="1" applyAlignment="1">
      <alignment horizontal="right" vertical="center" wrapText="1"/>
    </xf>
    <xf numFmtId="9" fontId="22" fillId="12" borderId="24" xfId="2" applyNumberFormat="1" applyFont="1" applyFill="1" applyBorder="1" applyAlignment="1">
      <alignment horizontal="right" vertical="center" wrapText="1"/>
    </xf>
    <xf numFmtId="9" fontId="22" fillId="12" borderId="20" xfId="2" applyNumberFormat="1" applyFont="1" applyFill="1" applyBorder="1" applyAlignment="1">
      <alignment horizontal="right" vertical="center" wrapText="1"/>
    </xf>
    <xf numFmtId="9" fontId="22" fillId="12" borderId="21" xfId="2" applyNumberFormat="1" applyFont="1" applyFill="1" applyBorder="1" applyAlignment="1">
      <alignment horizontal="right" vertical="center" wrapText="1"/>
    </xf>
    <xf numFmtId="9" fontId="22" fillId="12" borderId="18" xfId="2" applyNumberFormat="1" applyFont="1" applyFill="1" applyBorder="1" applyAlignment="1">
      <alignment horizontal="right" vertical="center" wrapText="1"/>
    </xf>
    <xf numFmtId="9" fontId="22" fillId="12" borderId="15" xfId="2" applyNumberFormat="1" applyFont="1" applyFill="1" applyBorder="1" applyAlignment="1">
      <alignment horizontal="right" vertical="center" wrapText="1"/>
    </xf>
    <xf numFmtId="9" fontId="22" fillId="12" borderId="16" xfId="2" applyNumberFormat="1" applyFont="1" applyFill="1" applyBorder="1" applyAlignment="1">
      <alignment horizontal="right" vertical="center" wrapText="1"/>
    </xf>
    <xf numFmtId="9" fontId="22" fillId="12" borderId="13" xfId="2" applyNumberFormat="1" applyFont="1" applyFill="1" applyBorder="1" applyAlignment="1">
      <alignment horizontal="right" vertical="center" wrapText="1"/>
    </xf>
    <xf numFmtId="9" fontId="22" fillId="12" borderId="31" xfId="2" applyNumberFormat="1" applyFont="1" applyFill="1" applyBorder="1" applyAlignment="1">
      <alignment horizontal="right" vertical="center" wrapText="1"/>
    </xf>
    <xf numFmtId="9" fontId="22" fillId="12" borderId="32" xfId="2" applyNumberFormat="1" applyFont="1" applyFill="1" applyBorder="1" applyAlignment="1">
      <alignment horizontal="right" vertical="center" wrapText="1"/>
    </xf>
    <xf numFmtId="9" fontId="22" fillId="12" borderId="29" xfId="2" applyNumberFormat="1" applyFont="1" applyFill="1" applyBorder="1" applyAlignment="1">
      <alignment horizontal="right" vertical="center" wrapText="1"/>
    </xf>
    <xf numFmtId="9" fontId="14" fillId="12" borderId="28" xfId="2" applyNumberFormat="1" applyFont="1" applyFill="1" applyBorder="1"/>
    <xf numFmtId="9" fontId="14" fillId="12" borderId="27" xfId="2" applyNumberFormat="1" applyFont="1" applyFill="1" applyBorder="1"/>
    <xf numFmtId="9" fontId="14" fillId="12" borderId="24" xfId="2" applyNumberFormat="1" applyFont="1" applyFill="1" applyBorder="1"/>
    <xf numFmtId="9" fontId="14" fillId="12" borderId="20" xfId="2" applyNumberFormat="1" applyFont="1" applyFill="1" applyBorder="1"/>
    <xf numFmtId="9" fontId="14" fillId="12" borderId="21" xfId="2" applyNumberFormat="1" applyFont="1" applyFill="1" applyBorder="1"/>
    <xf numFmtId="9" fontId="14" fillId="12" borderId="18" xfId="2" applyNumberFormat="1" applyFont="1" applyFill="1" applyBorder="1"/>
    <xf numFmtId="9" fontId="14" fillId="12" borderId="15" xfId="2" applyNumberFormat="1" applyFont="1" applyFill="1" applyBorder="1"/>
    <xf numFmtId="9" fontId="14" fillId="12" borderId="16" xfId="2" applyNumberFormat="1" applyFont="1" applyFill="1" applyBorder="1"/>
    <xf numFmtId="9" fontId="14" fillId="12" borderId="13" xfId="2" applyNumberFormat="1" applyFont="1" applyFill="1" applyBorder="1"/>
    <xf numFmtId="9" fontId="14" fillId="12" borderId="31" xfId="2" applyNumberFormat="1" applyFont="1" applyFill="1" applyBorder="1"/>
    <xf numFmtId="9" fontId="14" fillId="12" borderId="32" xfId="2" applyNumberFormat="1" applyFont="1" applyFill="1" applyBorder="1"/>
    <xf numFmtId="9" fontId="14" fillId="12" borderId="29" xfId="2" applyNumberFormat="1" applyFont="1" applyFill="1" applyBorder="1"/>
    <xf numFmtId="0" fontId="15" fillId="14" borderId="22" xfId="2" applyFont="1" applyFill="1" applyBorder="1" applyAlignment="1">
      <alignment horizontal="center" wrapText="1"/>
    </xf>
    <xf numFmtId="0" fontId="14" fillId="15" borderId="28" xfId="2" applyFill="1" applyBorder="1" applyAlignment="1">
      <alignment horizontal="right" wrapText="1"/>
    </xf>
    <xf numFmtId="0" fontId="15" fillId="15" borderId="22" xfId="2" applyFont="1" applyFill="1" applyBorder="1" applyAlignment="1">
      <alignment horizontal="center" wrapText="1"/>
    </xf>
    <xf numFmtId="0" fontId="14" fillId="15" borderId="20" xfId="2" applyFill="1" applyBorder="1" applyAlignment="1">
      <alignment horizontal="right" wrapText="1"/>
    </xf>
    <xf numFmtId="0" fontId="14" fillId="15" borderId="15" xfId="2" applyFill="1" applyBorder="1" applyAlignment="1">
      <alignment horizontal="right" wrapText="1"/>
    </xf>
    <xf numFmtId="0" fontId="14" fillId="15" borderId="31" xfId="2" applyFill="1" applyBorder="1" applyAlignment="1">
      <alignment horizontal="right" wrapText="1"/>
    </xf>
    <xf numFmtId="0" fontId="16" fillId="15" borderId="20" xfId="2" applyFont="1" applyFill="1" applyBorder="1" applyAlignment="1">
      <alignment horizontal="right" wrapText="1"/>
    </xf>
    <xf numFmtId="0" fontId="14" fillId="15" borderId="37" xfId="2" applyFill="1" applyBorder="1"/>
    <xf numFmtId="0" fontId="18" fillId="15" borderId="22" xfId="2" applyFont="1" applyFill="1" applyBorder="1" applyAlignment="1">
      <alignment horizontal="center" vertical="center" wrapText="1"/>
    </xf>
    <xf numFmtId="0" fontId="20" fillId="15" borderId="28" xfId="2" applyFont="1" applyFill="1" applyBorder="1" applyAlignment="1">
      <alignment horizontal="right" vertical="center" wrapText="1"/>
    </xf>
    <xf numFmtId="0" fontId="20" fillId="15" borderId="20" xfId="2" applyFont="1" applyFill="1" applyBorder="1" applyAlignment="1">
      <alignment horizontal="right" vertical="center" wrapText="1"/>
    </xf>
    <xf numFmtId="0" fontId="20" fillId="15" borderId="15" xfId="2" applyFont="1" applyFill="1" applyBorder="1" applyAlignment="1">
      <alignment horizontal="right" vertical="center" wrapText="1"/>
    </xf>
    <xf numFmtId="0" fontId="20" fillId="15" borderId="42" xfId="2" applyFont="1" applyFill="1" applyBorder="1" applyAlignment="1">
      <alignment horizontal="right" vertical="center" wrapText="1"/>
    </xf>
    <xf numFmtId="0" fontId="14" fillId="15" borderId="42" xfId="2" applyFill="1" applyBorder="1" applyAlignment="1">
      <alignment horizontal="right" wrapText="1"/>
    </xf>
    <xf numFmtId="0" fontId="20" fillId="15" borderId="31" xfId="2" applyFont="1" applyFill="1" applyBorder="1" applyAlignment="1">
      <alignment horizontal="right" vertical="center" wrapText="1"/>
    </xf>
    <xf numFmtId="0" fontId="14" fillId="15" borderId="37" xfId="2" applyFill="1" applyBorder="1" applyAlignment="1">
      <alignment horizontal="right" wrapText="1"/>
    </xf>
    <xf numFmtId="0" fontId="15" fillId="15" borderId="22" xfId="2" applyFont="1" applyFill="1" applyBorder="1" applyAlignment="1">
      <alignment horizontal="center"/>
    </xf>
    <xf numFmtId="0" fontId="14" fillId="15" borderId="37" xfId="2" applyFill="1" applyBorder="1" applyAlignment="1">
      <alignment wrapText="1"/>
    </xf>
    <xf numFmtId="0" fontId="21" fillId="15" borderId="22" xfId="2" applyFont="1" applyFill="1" applyBorder="1" applyAlignment="1">
      <alignment horizontal="center" vertical="center" wrapText="1"/>
    </xf>
    <xf numFmtId="0" fontId="22" fillId="15" borderId="28" xfId="2" applyFont="1" applyFill="1" applyBorder="1" applyAlignment="1">
      <alignment horizontal="right" vertical="center" wrapText="1"/>
    </xf>
    <xf numFmtId="0" fontId="22" fillId="15" borderId="20" xfId="2" applyFont="1" applyFill="1" applyBorder="1" applyAlignment="1">
      <alignment horizontal="right" vertical="center" wrapText="1"/>
    </xf>
    <xf numFmtId="0" fontId="22" fillId="15" borderId="15" xfId="2" applyFont="1" applyFill="1" applyBorder="1" applyAlignment="1">
      <alignment horizontal="right" vertical="center" wrapText="1"/>
    </xf>
    <xf numFmtId="0" fontId="22" fillId="15" borderId="31" xfId="2" applyFont="1" applyFill="1" applyBorder="1" applyAlignment="1">
      <alignment horizontal="right" vertical="center" wrapText="1"/>
    </xf>
    <xf numFmtId="0" fontId="25" fillId="0" borderId="0" xfId="0" applyFont="1"/>
    <xf numFmtId="0" fontId="5" fillId="15" borderId="20" xfId="2" applyFont="1" applyFill="1" applyBorder="1" applyAlignment="1">
      <alignment horizontal="right" wrapText="1"/>
    </xf>
    <xf numFmtId="0" fontId="4" fillId="17" borderId="0" xfId="2" applyFont="1" applyFill="1"/>
    <xf numFmtId="0" fontId="16" fillId="17" borderId="0" xfId="2" applyFont="1" applyFill="1"/>
    <xf numFmtId="9" fontId="16" fillId="12" borderId="20" xfId="2" applyNumberFormat="1" applyFont="1" applyFill="1" applyBorder="1" applyAlignment="1">
      <alignment horizontal="right" wrapText="1"/>
    </xf>
    <xf numFmtId="9" fontId="16" fillId="12" borderId="21" xfId="2" applyNumberFormat="1" applyFont="1" applyFill="1" applyBorder="1" applyAlignment="1">
      <alignment horizontal="right" wrapText="1"/>
    </xf>
    <xf numFmtId="9" fontId="16" fillId="12" borderId="18" xfId="2" applyNumberFormat="1" applyFont="1" applyFill="1" applyBorder="1" applyAlignment="1">
      <alignment horizontal="right" wrapText="1"/>
    </xf>
    <xf numFmtId="9" fontId="16" fillId="12" borderId="20" xfId="2" applyNumberFormat="1" applyFont="1" applyFill="1" applyBorder="1"/>
    <xf numFmtId="9" fontId="16" fillId="12" borderId="21" xfId="2" applyNumberFormat="1" applyFont="1" applyFill="1" applyBorder="1"/>
    <xf numFmtId="9" fontId="16" fillId="12" borderId="18" xfId="2" applyNumberFormat="1" applyFont="1" applyFill="1" applyBorder="1"/>
    <xf numFmtId="0" fontId="16" fillId="5" borderId="7" xfId="2" applyFont="1" applyFill="1" applyBorder="1" applyAlignment="1">
      <alignment wrapText="1"/>
    </xf>
    <xf numFmtId="0" fontId="16" fillId="5" borderId="13" xfId="2" applyFont="1" applyFill="1" applyBorder="1" applyAlignment="1">
      <alignment wrapText="1"/>
    </xf>
    <xf numFmtId="2" fontId="16" fillId="5" borderId="14" xfId="2" applyNumberFormat="1" applyFont="1" applyFill="1" applyBorder="1" applyAlignment="1">
      <alignment wrapText="1"/>
    </xf>
    <xf numFmtId="2" fontId="16" fillId="5" borderId="1" xfId="2" applyNumberFormat="1" applyFont="1" applyFill="1" applyBorder="1" applyAlignment="1">
      <alignment wrapText="1"/>
    </xf>
    <xf numFmtId="0" fontId="16" fillId="15" borderId="15" xfId="2" applyFont="1" applyFill="1" applyBorder="1" applyAlignment="1">
      <alignment horizontal="right" wrapText="1"/>
    </xf>
    <xf numFmtId="0" fontId="16" fillId="6" borderId="15" xfId="2" applyFont="1" applyFill="1" applyBorder="1" applyAlignment="1">
      <alignment horizontal="right" wrapText="1"/>
    </xf>
    <xf numFmtId="0" fontId="16" fillId="6" borderId="16" xfId="2" applyFont="1" applyFill="1" applyBorder="1" applyAlignment="1">
      <alignment horizontal="right" wrapText="1"/>
    </xf>
    <xf numFmtId="0" fontId="16" fillId="6" borderId="13" xfId="2" applyFont="1" applyFill="1" applyBorder="1" applyAlignment="1">
      <alignment horizontal="right" wrapText="1"/>
    </xf>
    <xf numFmtId="9" fontId="16" fillId="12" borderId="15" xfId="2" applyNumberFormat="1" applyFont="1" applyFill="1" applyBorder="1" applyAlignment="1">
      <alignment horizontal="right" wrapText="1"/>
    </xf>
    <xf numFmtId="9" fontId="16" fillId="12" borderId="16" xfId="2" applyNumberFormat="1" applyFont="1" applyFill="1" applyBorder="1" applyAlignment="1">
      <alignment horizontal="right" wrapText="1"/>
    </xf>
    <xf numFmtId="9" fontId="16" fillId="12" borderId="13" xfId="2" applyNumberFormat="1" applyFont="1" applyFill="1" applyBorder="1" applyAlignment="1">
      <alignment horizontal="right" wrapText="1"/>
    </xf>
    <xf numFmtId="0" fontId="15" fillId="5" borderId="22" xfId="2" applyFont="1" applyFill="1" applyBorder="1" applyAlignment="1">
      <alignment horizontal="center" wrapText="1"/>
    </xf>
    <xf numFmtId="0" fontId="16" fillId="5" borderId="23" xfId="2" applyFont="1" applyFill="1" applyBorder="1" applyAlignment="1">
      <alignment wrapText="1"/>
    </xf>
    <xf numFmtId="0" fontId="16" fillId="5" borderId="24" xfId="2" applyFont="1" applyFill="1" applyBorder="1" applyAlignment="1">
      <alignment wrapText="1"/>
    </xf>
    <xf numFmtId="2" fontId="16" fillId="5" borderId="26" xfId="2" applyNumberFormat="1" applyFont="1" applyFill="1" applyBorder="1" applyAlignment="1">
      <alignment wrapText="1"/>
    </xf>
    <xf numFmtId="2" fontId="16" fillId="5" borderId="25" xfId="2" applyNumberFormat="1" applyFont="1" applyFill="1" applyBorder="1" applyAlignment="1">
      <alignment wrapText="1"/>
    </xf>
    <xf numFmtId="0" fontId="16" fillId="15" borderId="28" xfId="2" applyFont="1" applyFill="1" applyBorder="1" applyAlignment="1">
      <alignment horizontal="right" wrapText="1"/>
    </xf>
    <xf numFmtId="0" fontId="16" fillId="6" borderId="28" xfId="2" applyFont="1" applyFill="1" applyBorder="1" applyAlignment="1">
      <alignment horizontal="right" wrapText="1"/>
    </xf>
    <xf numFmtId="0" fontId="16" fillId="6" borderId="27" xfId="2" applyFont="1" applyFill="1" applyBorder="1" applyAlignment="1">
      <alignment horizontal="right" wrapText="1"/>
    </xf>
    <xf numFmtId="0" fontId="16" fillId="6" borderId="24" xfId="2" applyFont="1" applyFill="1" applyBorder="1" applyAlignment="1">
      <alignment horizontal="right" wrapText="1"/>
    </xf>
    <xf numFmtId="9" fontId="16" fillId="12" borderId="28" xfId="2" applyNumberFormat="1" applyFont="1" applyFill="1" applyBorder="1" applyAlignment="1">
      <alignment horizontal="right" wrapText="1"/>
    </xf>
    <xf numFmtId="9" fontId="16" fillId="12" borderId="27" xfId="2" applyNumberFormat="1" applyFont="1" applyFill="1" applyBorder="1" applyAlignment="1">
      <alignment horizontal="right" wrapText="1"/>
    </xf>
    <xf numFmtId="9" fontId="16" fillId="12" borderId="24" xfId="2" applyNumberFormat="1" applyFont="1" applyFill="1" applyBorder="1" applyAlignment="1">
      <alignment horizontal="right" wrapText="1"/>
    </xf>
    <xf numFmtId="0" fontId="16" fillId="7" borderId="28" xfId="2" applyFont="1" applyFill="1" applyBorder="1" applyAlignment="1">
      <alignment horizontal="right" wrapText="1"/>
    </xf>
    <xf numFmtId="0" fontId="16" fillId="7" borderId="27" xfId="2" applyFont="1" applyFill="1" applyBorder="1" applyAlignment="1">
      <alignment horizontal="right" wrapText="1"/>
    </xf>
    <xf numFmtId="0" fontId="16" fillId="7" borderId="24" xfId="2" applyFont="1" applyFill="1" applyBorder="1" applyAlignment="1">
      <alignment horizontal="right" wrapText="1"/>
    </xf>
    <xf numFmtId="0" fontId="16" fillId="7" borderId="20" xfId="2" applyFont="1" applyFill="1" applyBorder="1" applyAlignment="1">
      <alignment horizontal="right" wrapText="1"/>
    </xf>
    <xf numFmtId="0" fontId="16" fillId="7" borderId="21" xfId="2" applyFont="1" applyFill="1" applyBorder="1" applyAlignment="1">
      <alignment horizontal="right" wrapText="1"/>
    </xf>
    <xf numFmtId="0" fontId="16" fillId="7" borderId="18" xfId="2" applyFont="1" applyFill="1" applyBorder="1" applyAlignment="1">
      <alignment horizontal="right" wrapText="1"/>
    </xf>
    <xf numFmtId="0" fontId="3" fillId="15" borderId="15" xfId="2" applyFont="1" applyFill="1" applyBorder="1" applyAlignment="1">
      <alignment horizontal="right" wrapText="1"/>
    </xf>
    <xf numFmtId="0" fontId="3" fillId="5" borderId="18" xfId="2" applyFont="1" applyFill="1" applyBorder="1" applyAlignment="1">
      <alignment wrapText="1"/>
    </xf>
    <xf numFmtId="0" fontId="14" fillId="13" borderId="28" xfId="2" applyFill="1" applyBorder="1" applyAlignment="1">
      <alignment horizontal="right" wrapText="1"/>
    </xf>
    <xf numFmtId="0" fontId="14" fillId="13" borderId="27" xfId="2" applyFill="1" applyBorder="1" applyAlignment="1">
      <alignment horizontal="right" wrapText="1"/>
    </xf>
    <xf numFmtId="0" fontId="14" fillId="13" borderId="24" xfId="2" applyFill="1" applyBorder="1" applyAlignment="1">
      <alignment horizontal="right" wrapText="1"/>
    </xf>
    <xf numFmtId="0" fontId="14" fillId="13" borderId="20" xfId="2" applyFill="1" applyBorder="1" applyAlignment="1">
      <alignment horizontal="right" wrapText="1"/>
    </xf>
    <xf numFmtId="0" fontId="14" fillId="13" borderId="21" xfId="2" applyFill="1" applyBorder="1" applyAlignment="1">
      <alignment horizontal="right" wrapText="1"/>
    </xf>
    <xf numFmtId="0" fontId="14" fillId="13" borderId="18" xfId="2" applyFill="1" applyBorder="1" applyAlignment="1">
      <alignment horizontal="right" wrapText="1"/>
    </xf>
    <xf numFmtId="0" fontId="14" fillId="15" borderId="17" xfId="2" applyFill="1" applyBorder="1" applyAlignment="1">
      <alignment horizontal="right" wrapText="1"/>
    </xf>
    <xf numFmtId="0" fontId="14" fillId="15" borderId="9" xfId="2" applyFill="1" applyBorder="1" applyAlignment="1">
      <alignment horizontal="right" wrapText="1"/>
    </xf>
    <xf numFmtId="2" fontId="22" fillId="15" borderId="15" xfId="2" applyNumberFormat="1" applyFont="1" applyFill="1" applyBorder="1" applyAlignment="1">
      <alignment horizontal="right" vertical="center" wrapText="1"/>
    </xf>
    <xf numFmtId="2" fontId="22" fillId="15" borderId="28" xfId="2" applyNumberFormat="1" applyFont="1" applyFill="1" applyBorder="1" applyAlignment="1">
      <alignment horizontal="right" vertical="center" wrapText="1"/>
    </xf>
    <xf numFmtId="2" fontId="22" fillId="15" borderId="20" xfId="2" applyNumberFormat="1" applyFont="1" applyFill="1" applyBorder="1" applyAlignment="1">
      <alignment horizontal="right" vertical="center" wrapText="1"/>
    </xf>
    <xf numFmtId="2" fontId="22" fillId="15" borderId="31" xfId="2" applyNumberFormat="1" applyFont="1" applyFill="1" applyBorder="1" applyAlignment="1">
      <alignment horizontal="right" vertical="center" wrapText="1"/>
    </xf>
    <xf numFmtId="2" fontId="14" fillId="2" borderId="0" xfId="2" applyNumberFormat="1" applyFont="1" applyFill="1"/>
    <xf numFmtId="0" fontId="2" fillId="5" borderId="24" xfId="2" applyFont="1" applyFill="1" applyBorder="1" applyAlignment="1">
      <alignment wrapText="1"/>
    </xf>
    <xf numFmtId="0" fontId="2" fillId="5" borderId="23" xfId="2" applyFont="1" applyFill="1" applyBorder="1" applyAlignment="1">
      <alignment wrapText="1"/>
    </xf>
    <xf numFmtId="0" fontId="26" fillId="5" borderId="7" xfId="2" applyFont="1" applyFill="1" applyBorder="1" applyAlignment="1">
      <alignment vertical="center" wrapText="1"/>
    </xf>
    <xf numFmtId="0" fontId="26" fillId="5" borderId="13" xfId="2" applyFont="1" applyFill="1" applyBorder="1" applyAlignment="1">
      <alignment vertical="center" wrapText="1"/>
    </xf>
    <xf numFmtId="2" fontId="26" fillId="5" borderId="14" xfId="2" applyNumberFormat="1" applyFont="1" applyFill="1" applyBorder="1" applyAlignment="1">
      <alignment vertical="center" wrapText="1"/>
    </xf>
    <xf numFmtId="2" fontId="26" fillId="5" borderId="1" xfId="2" applyNumberFormat="1" applyFont="1" applyFill="1" applyBorder="1" applyAlignment="1">
      <alignment vertical="center" wrapText="1"/>
    </xf>
    <xf numFmtId="0" fontId="26" fillId="15" borderId="15" xfId="2" applyFont="1" applyFill="1" applyBorder="1" applyAlignment="1">
      <alignment horizontal="right" vertical="center" wrapText="1"/>
    </xf>
    <xf numFmtId="0" fontId="26" fillId="6" borderId="15" xfId="2" applyFont="1" applyFill="1" applyBorder="1" applyAlignment="1">
      <alignment horizontal="right" vertical="center" wrapText="1"/>
    </xf>
    <xf numFmtId="0" fontId="26" fillId="6" borderId="16" xfId="2" applyFont="1" applyFill="1" applyBorder="1" applyAlignment="1">
      <alignment horizontal="right" vertical="center" wrapText="1"/>
    </xf>
    <xf numFmtId="0" fontId="26" fillId="6" borderId="13" xfId="2" applyFont="1" applyFill="1" applyBorder="1" applyAlignment="1">
      <alignment horizontal="right" vertical="center" wrapText="1"/>
    </xf>
    <xf numFmtId="9" fontId="26" fillId="12" borderId="15" xfId="2" applyNumberFormat="1" applyFont="1" applyFill="1" applyBorder="1" applyAlignment="1">
      <alignment horizontal="right" vertical="center" wrapText="1"/>
    </xf>
    <xf numFmtId="9" fontId="26" fillId="12" borderId="16" xfId="2" applyNumberFormat="1" applyFont="1" applyFill="1" applyBorder="1" applyAlignment="1">
      <alignment horizontal="right" vertical="center" wrapText="1"/>
    </xf>
    <xf numFmtId="9" fontId="26" fillId="12" borderId="13" xfId="2" applyNumberFormat="1" applyFont="1" applyFill="1" applyBorder="1" applyAlignment="1">
      <alignment horizontal="right" vertical="center" wrapText="1"/>
    </xf>
    <xf numFmtId="0" fontId="27" fillId="7" borderId="15" xfId="2" applyFont="1" applyFill="1" applyBorder="1"/>
    <xf numFmtId="0" fontId="27" fillId="7" borderId="16" xfId="2" applyFont="1" applyFill="1" applyBorder="1"/>
    <xf numFmtId="0" fontId="27" fillId="7" borderId="13" xfId="2" applyFont="1" applyFill="1" applyBorder="1"/>
    <xf numFmtId="9" fontId="27" fillId="12" borderId="15" xfId="2" applyNumberFormat="1" applyFont="1" applyFill="1" applyBorder="1"/>
    <xf numFmtId="9" fontId="27" fillId="12" borderId="16" xfId="2" applyNumberFormat="1" applyFont="1" applyFill="1" applyBorder="1"/>
    <xf numFmtId="9" fontId="27" fillId="12" borderId="13" xfId="2" applyNumberFormat="1" applyFont="1" applyFill="1" applyBorder="1"/>
    <xf numFmtId="0" fontId="27" fillId="2" borderId="0" xfId="2" applyFont="1" applyFill="1"/>
    <xf numFmtId="0" fontId="27" fillId="17" borderId="0" xfId="2" applyFont="1" applyFill="1"/>
    <xf numFmtId="0" fontId="2" fillId="5" borderId="7" xfId="2" applyFont="1" applyFill="1" applyBorder="1" applyAlignment="1">
      <alignment wrapText="1"/>
    </xf>
    <xf numFmtId="0" fontId="2" fillId="5" borderId="13" xfId="2" applyFont="1" applyFill="1" applyBorder="1" applyAlignment="1">
      <alignment wrapText="1"/>
    </xf>
    <xf numFmtId="0" fontId="2" fillId="5" borderId="18" xfId="2" applyFont="1" applyFill="1" applyBorder="1" applyAlignment="1">
      <alignment wrapText="1"/>
    </xf>
    <xf numFmtId="0" fontId="2" fillId="5" borderId="3" xfId="2" applyFont="1" applyFill="1" applyBorder="1" applyAlignment="1">
      <alignment wrapText="1"/>
    </xf>
    <xf numFmtId="0" fontId="7" fillId="0" borderId="5" xfId="1" applyFont="1" applyFill="1" applyBorder="1" applyAlignment="1" applyProtection="1">
      <alignment horizontal="center" vertical="center"/>
    </xf>
    <xf numFmtId="0" fontId="10" fillId="0" borderId="6" xfId="0" applyFont="1" applyFill="1" applyBorder="1" applyAlignment="1" applyProtection="1">
      <alignment vertical="top" wrapText="1"/>
    </xf>
    <xf numFmtId="0" fontId="0" fillId="0" borderId="6" xfId="0" applyFill="1" applyBorder="1" applyAlignment="1" applyProtection="1"/>
    <xf numFmtId="0" fontId="11" fillId="0" borderId="6" xfId="1" applyFont="1" applyFill="1" applyBorder="1" applyAlignment="1" applyProtection="1"/>
    <xf numFmtId="0" fontId="0" fillId="0" borderId="12" xfId="0" applyFill="1" applyBorder="1" applyProtection="1"/>
    <xf numFmtId="0" fontId="7" fillId="18" borderId="0" xfId="0" applyFont="1" applyFill="1"/>
    <xf numFmtId="0" fontId="1" fillId="5" borderId="23" xfId="2" applyFont="1" applyFill="1" applyBorder="1" applyAlignment="1">
      <alignment wrapText="1"/>
    </xf>
    <xf numFmtId="0" fontId="1" fillId="5" borderId="24" xfId="2" applyFont="1" applyFill="1" applyBorder="1" applyAlignment="1">
      <alignment wrapText="1"/>
    </xf>
    <xf numFmtId="1" fontId="14" fillId="7" borderId="28" xfId="2" applyNumberFormat="1" applyFill="1" applyBorder="1" applyAlignment="1">
      <alignment horizontal="right" wrapText="1"/>
    </xf>
    <xf numFmtId="1" fontId="14" fillId="7" borderId="27" xfId="2" applyNumberFormat="1" applyFill="1" applyBorder="1" applyAlignment="1">
      <alignment horizontal="right" wrapText="1"/>
    </xf>
    <xf numFmtId="1" fontId="14" fillId="7" borderId="24" xfId="2" applyNumberFormat="1" applyFill="1" applyBorder="1" applyAlignment="1">
      <alignment horizontal="right" wrapText="1"/>
    </xf>
    <xf numFmtId="1" fontId="14" fillId="7" borderId="20" xfId="2" applyNumberFormat="1" applyFill="1" applyBorder="1" applyAlignment="1">
      <alignment horizontal="right" wrapText="1"/>
    </xf>
    <xf numFmtId="1" fontId="14" fillId="7" borderId="21" xfId="2" applyNumberFormat="1" applyFill="1" applyBorder="1" applyAlignment="1">
      <alignment horizontal="right" wrapText="1"/>
    </xf>
    <xf numFmtId="1" fontId="14" fillId="7" borderId="18" xfId="2" applyNumberFormat="1" applyFill="1" applyBorder="1" applyAlignment="1">
      <alignment horizontal="right" wrapText="1"/>
    </xf>
    <xf numFmtId="1" fontId="14" fillId="7" borderId="15" xfId="2" applyNumberFormat="1" applyFill="1" applyBorder="1" applyAlignment="1">
      <alignment horizontal="right" wrapText="1"/>
    </xf>
    <xf numFmtId="1" fontId="14" fillId="7" borderId="16" xfId="2" applyNumberFormat="1" applyFill="1" applyBorder="1" applyAlignment="1">
      <alignment horizontal="right" wrapText="1"/>
    </xf>
    <xf numFmtId="1" fontId="14" fillId="7" borderId="13" xfId="2" applyNumberFormat="1" applyFill="1" applyBorder="1" applyAlignment="1">
      <alignment horizontal="right" wrapText="1"/>
    </xf>
    <xf numFmtId="1" fontId="14" fillId="7" borderId="31" xfId="2" applyNumberFormat="1" applyFill="1" applyBorder="1" applyAlignment="1">
      <alignment horizontal="right" wrapText="1"/>
    </xf>
    <xf numFmtId="1" fontId="14" fillId="7" borderId="32" xfId="2" applyNumberFormat="1" applyFill="1" applyBorder="1" applyAlignment="1">
      <alignment horizontal="right" wrapText="1"/>
    </xf>
    <xf numFmtId="1" fontId="14" fillId="7" borderId="29" xfId="2" applyNumberFormat="1" applyFill="1" applyBorder="1" applyAlignment="1">
      <alignment horizontal="right" wrapText="1"/>
    </xf>
    <xf numFmtId="0" fontId="28" fillId="0" borderId="0" xfId="0" applyFont="1" applyFill="1" applyBorder="1" applyAlignment="1" applyProtection="1">
      <protection locked="0"/>
    </xf>
    <xf numFmtId="0" fontId="28" fillId="0" borderId="0" xfId="0" applyFont="1" applyFill="1" applyBorder="1" applyProtection="1">
      <protection hidden="1"/>
    </xf>
    <xf numFmtId="0" fontId="29" fillId="0" borderId="0" xfId="0" applyFont="1" applyFill="1" applyBorder="1" applyAlignment="1" applyProtection="1">
      <alignment vertical="center"/>
      <protection hidden="1"/>
    </xf>
    <xf numFmtId="0" fontId="28" fillId="0" borderId="0" xfId="0" applyFont="1" applyFill="1" applyProtection="1">
      <protection hidden="1"/>
    </xf>
    <xf numFmtId="0" fontId="30" fillId="0" borderId="0" xfId="0" applyFont="1" applyFill="1" applyBorder="1" applyAlignment="1" applyProtection="1">
      <alignment vertical="center"/>
      <protection hidden="1"/>
    </xf>
    <xf numFmtId="0" fontId="31" fillId="0" borderId="0" xfId="0" applyFont="1" applyFill="1" applyBorder="1" applyProtection="1">
      <protection hidden="1"/>
    </xf>
    <xf numFmtId="0" fontId="31" fillId="0" borderId="0" xfId="0" applyFont="1" applyFill="1" applyBorder="1" applyAlignment="1" applyProtection="1">
      <alignment horizontal="left" vertical="top" indent="1"/>
      <protection hidden="1"/>
    </xf>
    <xf numFmtId="0" fontId="31" fillId="0" borderId="0" xfId="0" applyFont="1" applyFill="1" applyProtection="1">
      <protection hidden="1"/>
    </xf>
    <xf numFmtId="0" fontId="28" fillId="0" borderId="0" xfId="0" applyFont="1" applyFill="1" applyBorder="1" applyAlignment="1" applyProtection="1">
      <protection hidden="1"/>
    </xf>
    <xf numFmtId="0" fontId="32" fillId="0" borderId="0" xfId="0" applyFont="1" applyFill="1" applyBorder="1" applyAlignment="1" applyProtection="1">
      <alignment vertical="top" wrapText="1"/>
      <protection hidden="1"/>
    </xf>
    <xf numFmtId="0" fontId="33" fillId="0" borderId="0" xfId="1" applyFont="1" applyFill="1" applyBorder="1" applyAlignment="1" applyProtection="1">
      <protection hidden="1"/>
    </xf>
    <xf numFmtId="0" fontId="28" fillId="0" borderId="0" xfId="0" applyFont="1" applyFill="1" applyBorder="1" applyAlignment="1" applyProtection="1">
      <alignment vertical="top" wrapText="1"/>
      <protection hidden="1"/>
    </xf>
    <xf numFmtId="0" fontId="34" fillId="0" borderId="0" xfId="1" applyFont="1" applyFill="1" applyBorder="1" applyAlignment="1" applyProtection="1">
      <alignment horizontal="center" vertical="center"/>
      <protection locked="0"/>
    </xf>
    <xf numFmtId="0" fontId="35" fillId="0" borderId="0" xfId="0" applyFont="1" applyFill="1" applyBorder="1" applyProtection="1">
      <protection hidden="1"/>
    </xf>
    <xf numFmtId="0" fontId="35" fillId="0" borderId="0" xfId="0" applyFont="1" applyFill="1" applyProtection="1">
      <protection hidden="1"/>
    </xf>
    <xf numFmtId="0" fontId="36" fillId="0" borderId="0" xfId="0" applyFont="1" applyFill="1" applyProtection="1">
      <protection hidden="1"/>
    </xf>
    <xf numFmtId="0" fontId="9" fillId="3" borderId="39" xfId="0" applyFont="1" applyFill="1" applyBorder="1" applyAlignment="1" applyProtection="1">
      <alignment horizontal="center"/>
      <protection locked="0"/>
    </xf>
    <xf numFmtId="0" fontId="9" fillId="3" borderId="10" xfId="0" applyFont="1" applyFill="1" applyBorder="1" applyAlignment="1" applyProtection="1">
      <alignment horizontal="center"/>
      <protection locked="0"/>
    </xf>
    <xf numFmtId="0" fontId="9" fillId="3" borderId="11" xfId="0" applyFont="1" applyFill="1" applyBorder="1" applyAlignment="1" applyProtection="1">
      <alignment horizontal="center"/>
      <protection locked="0"/>
    </xf>
    <xf numFmtId="0" fontId="23" fillId="9" borderId="22" xfId="2" applyFont="1" applyFill="1" applyBorder="1" applyAlignment="1">
      <alignment horizontal="center"/>
    </xf>
    <xf numFmtId="0" fontId="15" fillId="5" borderId="22" xfId="2" applyFont="1" applyFill="1" applyBorder="1" applyAlignment="1">
      <alignment horizontal="center" wrapText="1"/>
    </xf>
    <xf numFmtId="0" fontId="7" fillId="4" borderId="22" xfId="1" applyFont="1" applyFill="1" applyBorder="1" applyAlignment="1" applyProtection="1">
      <alignment horizontal="center" wrapText="1"/>
    </xf>
    <xf numFmtId="0" fontId="7" fillId="8" borderId="22" xfId="1" applyFont="1" applyFill="1" applyBorder="1" applyAlignment="1" applyProtection="1">
      <alignment horizontal="center" vertical="center"/>
    </xf>
    <xf numFmtId="0" fontId="15" fillId="6" borderId="44" xfId="2" applyFont="1" applyFill="1" applyBorder="1" applyAlignment="1">
      <alignment horizontal="center" wrapText="1"/>
    </xf>
    <xf numFmtId="0" fontId="15" fillId="6" borderId="45" xfId="2" applyFont="1" applyFill="1" applyBorder="1" applyAlignment="1">
      <alignment horizontal="center" wrapText="1"/>
    </xf>
    <xf numFmtId="0" fontId="15" fillId="6" borderId="46" xfId="2" applyFont="1" applyFill="1" applyBorder="1" applyAlignment="1">
      <alignment horizontal="center" wrapText="1"/>
    </xf>
    <xf numFmtId="0" fontId="7" fillId="16" borderId="44" xfId="1" applyFont="1" applyFill="1" applyBorder="1" applyAlignment="1" applyProtection="1">
      <alignment horizontal="center" wrapText="1"/>
    </xf>
    <xf numFmtId="0" fontId="7" fillId="16" borderId="46" xfId="1" applyFont="1" applyFill="1" applyBorder="1" applyAlignment="1" applyProtection="1">
      <alignment horizontal="center" wrapText="1"/>
    </xf>
    <xf numFmtId="0" fontId="15" fillId="16" borderId="44" xfId="2" applyFont="1" applyFill="1" applyBorder="1" applyAlignment="1">
      <alignment horizontal="center" wrapText="1"/>
    </xf>
    <xf numFmtId="0" fontId="15" fillId="16" borderId="45" xfId="2" applyFont="1" applyFill="1" applyBorder="1" applyAlignment="1">
      <alignment horizontal="center" wrapText="1"/>
    </xf>
    <xf numFmtId="0" fontId="15" fillId="16" borderId="46" xfId="2" applyFont="1" applyFill="1" applyBorder="1" applyAlignment="1">
      <alignment horizontal="center" wrapText="1"/>
    </xf>
    <xf numFmtId="0" fontId="15" fillId="5" borderId="47" xfId="2" applyFont="1" applyFill="1" applyBorder="1" applyAlignment="1">
      <alignment horizontal="center"/>
    </xf>
    <xf numFmtId="0" fontId="15" fillId="5" borderId="48" xfId="2" applyFont="1" applyFill="1" applyBorder="1" applyAlignment="1">
      <alignment horizontal="center"/>
    </xf>
    <xf numFmtId="0" fontId="15" fillId="5" borderId="49" xfId="2" applyFont="1" applyFill="1" applyBorder="1" applyAlignment="1">
      <alignment horizontal="center"/>
    </xf>
    <xf numFmtId="0" fontId="15" fillId="5" borderId="50" xfId="2" applyFont="1" applyFill="1" applyBorder="1" applyAlignment="1">
      <alignment horizontal="center"/>
    </xf>
    <xf numFmtId="0" fontId="15" fillId="11" borderId="44" xfId="2" applyFont="1" applyFill="1" applyBorder="1" applyAlignment="1">
      <alignment horizontal="center" wrapText="1"/>
    </xf>
    <xf numFmtId="0" fontId="15" fillId="11" borderId="45" xfId="2" applyFont="1" applyFill="1" applyBorder="1" applyAlignment="1">
      <alignment horizontal="center" wrapText="1"/>
    </xf>
    <xf numFmtId="0" fontId="15" fillId="11" borderId="46" xfId="2" applyFont="1" applyFill="1" applyBorder="1" applyAlignment="1">
      <alignment horizontal="center" wrapText="1"/>
    </xf>
    <xf numFmtId="0" fontId="15" fillId="7" borderId="44" xfId="2" applyFont="1" applyFill="1" applyBorder="1" applyAlignment="1">
      <alignment horizontal="center" wrapText="1"/>
    </xf>
    <xf numFmtId="0" fontId="15" fillId="7" borderId="45" xfId="2" applyFont="1" applyFill="1" applyBorder="1" applyAlignment="1">
      <alignment horizontal="center" wrapText="1"/>
    </xf>
    <xf numFmtId="0" fontId="15" fillId="7" borderId="46" xfId="2" applyFont="1" applyFill="1" applyBorder="1" applyAlignment="1">
      <alignment horizontal="center" wrapText="1"/>
    </xf>
    <xf numFmtId="0" fontId="15" fillId="16" borderId="44" xfId="2" applyFont="1" applyFill="1" applyBorder="1" applyAlignment="1">
      <alignment horizontal="center"/>
    </xf>
    <xf numFmtId="0" fontId="15" fillId="16" borderId="45" xfId="2" applyFont="1" applyFill="1" applyBorder="1" applyAlignment="1">
      <alignment horizontal="center"/>
    </xf>
    <xf numFmtId="0" fontId="15" fillId="16" borderId="46" xfId="2" applyFont="1" applyFill="1" applyBorder="1" applyAlignment="1">
      <alignment horizontal="center"/>
    </xf>
    <xf numFmtId="0" fontId="15" fillId="7" borderId="44" xfId="2" applyFont="1" applyFill="1" applyBorder="1" applyAlignment="1">
      <alignment horizontal="center"/>
    </xf>
    <xf numFmtId="0" fontId="15" fillId="7" borderId="45" xfId="2" applyFont="1" applyFill="1" applyBorder="1" applyAlignment="1">
      <alignment horizontal="center"/>
    </xf>
    <xf numFmtId="0" fontId="15" fillId="7" borderId="46" xfId="2" applyFont="1" applyFill="1" applyBorder="1" applyAlignment="1">
      <alignment horizontal="center"/>
    </xf>
    <xf numFmtId="0" fontId="6" fillId="8" borderId="22" xfId="1" applyFill="1" applyBorder="1" applyAlignment="1" applyProtection="1">
      <alignment horizontal="center" vertical="center"/>
    </xf>
    <xf numFmtId="0" fontId="15" fillId="6" borderId="44" xfId="2" applyFont="1" applyFill="1" applyBorder="1" applyAlignment="1">
      <alignment horizontal="center"/>
    </xf>
    <xf numFmtId="0" fontId="15" fillId="6" borderId="45" xfId="2" applyFont="1" applyFill="1" applyBorder="1" applyAlignment="1">
      <alignment horizontal="center"/>
    </xf>
    <xf numFmtId="0" fontId="15" fillId="6" borderId="46" xfId="2" applyFont="1" applyFill="1" applyBorder="1" applyAlignment="1">
      <alignment horizontal="center"/>
    </xf>
    <xf numFmtId="0" fontId="24" fillId="9" borderId="22" xfId="2" applyFont="1" applyFill="1" applyBorder="1" applyAlignment="1">
      <alignment horizontal="center"/>
    </xf>
    <xf numFmtId="0" fontId="18" fillId="5" borderId="22" xfId="2" applyFont="1" applyFill="1" applyBorder="1" applyAlignment="1">
      <alignment horizontal="center" vertical="center" wrapText="1"/>
    </xf>
    <xf numFmtId="0" fontId="7" fillId="4" borderId="22" xfId="1" applyFont="1" applyFill="1" applyBorder="1" applyAlignment="1" applyProtection="1">
      <alignment horizontal="center" vertical="center" wrapText="1"/>
    </xf>
    <xf numFmtId="0" fontId="7" fillId="16" borderId="44" xfId="1" applyFont="1" applyFill="1" applyBorder="1" applyAlignment="1" applyProtection="1">
      <alignment horizontal="center" vertical="center" wrapText="1"/>
    </xf>
    <xf numFmtId="0" fontId="7" fillId="16" borderId="46" xfId="1" applyFont="1" applyFill="1" applyBorder="1" applyAlignment="1" applyProtection="1">
      <alignment horizontal="center" vertical="center" wrapText="1"/>
    </xf>
    <xf numFmtId="0" fontId="18" fillId="16" borderId="44" xfId="2" applyFont="1" applyFill="1" applyBorder="1" applyAlignment="1">
      <alignment horizontal="center" vertical="center" wrapText="1"/>
    </xf>
    <xf numFmtId="0" fontId="18" fillId="16" borderId="45" xfId="2" applyFont="1" applyFill="1" applyBorder="1" applyAlignment="1">
      <alignment horizontal="center" vertical="center" wrapText="1"/>
    </xf>
    <xf numFmtId="0" fontId="18" fillId="16" borderId="46" xfId="2" applyFont="1" applyFill="1" applyBorder="1" applyAlignment="1">
      <alignment horizontal="center" vertical="center" wrapText="1"/>
    </xf>
    <xf numFmtId="0" fontId="18" fillId="6" borderId="44" xfId="2" applyFont="1" applyFill="1" applyBorder="1" applyAlignment="1">
      <alignment horizontal="center" vertical="center" wrapText="1"/>
    </xf>
    <xf numFmtId="0" fontId="18" fillId="6" borderId="45" xfId="2" applyFont="1" applyFill="1" applyBorder="1" applyAlignment="1">
      <alignment horizontal="center" vertical="center" wrapText="1"/>
    </xf>
    <xf numFmtId="0" fontId="18" fillId="6" borderId="46" xfId="2" applyFont="1" applyFill="1" applyBorder="1" applyAlignment="1">
      <alignment horizontal="center" vertical="center" wrapText="1"/>
    </xf>
    <xf numFmtId="0" fontId="19" fillId="7" borderId="44" xfId="2" applyFont="1" applyFill="1" applyBorder="1" applyAlignment="1">
      <alignment horizontal="center"/>
    </xf>
    <xf numFmtId="0" fontId="19" fillId="7" borderId="45" xfId="2" applyFont="1" applyFill="1" applyBorder="1" applyAlignment="1">
      <alignment horizontal="center"/>
    </xf>
    <xf numFmtId="0" fontId="19" fillId="7" borderId="46" xfId="2" applyFont="1" applyFill="1" applyBorder="1" applyAlignment="1">
      <alignment horizontal="center"/>
    </xf>
    <xf numFmtId="0" fontId="18" fillId="16" borderId="44" xfId="2" applyFont="1" applyFill="1" applyBorder="1" applyAlignment="1">
      <alignment horizontal="center" vertical="center"/>
    </xf>
    <xf numFmtId="0" fontId="18" fillId="16" borderId="45" xfId="2" applyFont="1" applyFill="1" applyBorder="1" applyAlignment="1">
      <alignment horizontal="center" vertical="center"/>
    </xf>
    <xf numFmtId="0" fontId="18" fillId="16" borderId="46" xfId="2" applyFont="1" applyFill="1" applyBorder="1" applyAlignment="1">
      <alignment horizontal="center" vertical="center"/>
    </xf>
    <xf numFmtId="0" fontId="15" fillId="13" borderId="44" xfId="2" applyFont="1" applyFill="1" applyBorder="1" applyAlignment="1">
      <alignment horizontal="center"/>
    </xf>
    <xf numFmtId="0" fontId="15" fillId="13" borderId="45" xfId="2" applyFont="1" applyFill="1" applyBorder="1" applyAlignment="1">
      <alignment horizontal="center"/>
    </xf>
    <xf numFmtId="0" fontId="15" fillId="13" borderId="46" xfId="2" applyFont="1" applyFill="1" applyBorder="1" applyAlignment="1">
      <alignment horizontal="center"/>
    </xf>
    <xf numFmtId="0" fontId="15" fillId="16" borderId="51" xfId="2" applyFont="1" applyFill="1" applyBorder="1" applyAlignment="1">
      <alignment horizontal="center" wrapText="1"/>
    </xf>
    <xf numFmtId="0" fontId="15" fillId="6" borderId="51" xfId="2" applyFont="1" applyFill="1" applyBorder="1" applyAlignment="1">
      <alignment horizontal="center" wrapText="1"/>
    </xf>
    <xf numFmtId="0" fontId="21" fillId="5" borderId="22" xfId="2" applyFont="1" applyFill="1" applyBorder="1" applyAlignment="1">
      <alignment horizontal="center" vertical="center" wrapText="1"/>
    </xf>
    <xf numFmtId="0" fontId="21" fillId="6" borderId="44" xfId="2" applyFont="1" applyFill="1" applyBorder="1" applyAlignment="1">
      <alignment horizontal="center" vertical="center" wrapText="1"/>
    </xf>
    <xf numFmtId="0" fontId="21" fillId="6" borderId="45" xfId="2" applyFont="1" applyFill="1" applyBorder="1" applyAlignment="1">
      <alignment horizontal="center" vertical="center" wrapText="1"/>
    </xf>
    <xf numFmtId="0" fontId="21" fillId="6" borderId="46" xfId="2" applyFont="1" applyFill="1" applyBorder="1" applyAlignment="1">
      <alignment horizontal="center" vertical="center" wrapText="1"/>
    </xf>
    <xf numFmtId="0" fontId="21" fillId="16" borderId="44" xfId="2" applyFont="1" applyFill="1" applyBorder="1" applyAlignment="1">
      <alignment horizontal="center" vertical="center" wrapText="1"/>
    </xf>
    <xf numFmtId="0" fontId="21" fillId="16" borderId="45" xfId="2" applyFont="1" applyFill="1" applyBorder="1" applyAlignment="1">
      <alignment horizontal="center" vertical="center" wrapText="1"/>
    </xf>
    <xf numFmtId="0" fontId="21" fillId="16" borderId="46" xfId="2" applyFont="1" applyFill="1" applyBorder="1" applyAlignment="1">
      <alignment horizontal="center" vertical="center" wrapText="1"/>
    </xf>
    <xf numFmtId="0" fontId="7" fillId="5" borderId="39" xfId="0" applyFont="1" applyFill="1" applyBorder="1" applyAlignment="1">
      <alignment horizontal="center" vertical="center"/>
    </xf>
    <xf numFmtId="0" fontId="7" fillId="5" borderId="11" xfId="0" applyFont="1" applyFill="1" applyBorder="1" applyAlignment="1">
      <alignment horizontal="center" vertical="center"/>
    </xf>
    <xf numFmtId="0" fontId="0" fillId="5" borderId="39"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9" fillId="8" borderId="8" xfId="0" applyFont="1" applyFill="1" applyBorder="1" applyAlignment="1" applyProtection="1">
      <alignment horizontal="center" vertical="top"/>
      <protection locked="0"/>
    </xf>
    <xf numFmtId="0" fontId="7" fillId="3" borderId="39" xfId="1" applyFont="1" applyFill="1" applyBorder="1" applyAlignment="1" applyProtection="1">
      <alignment horizontal="center" vertical="top"/>
      <protection locked="0"/>
    </xf>
    <xf numFmtId="0" fontId="7" fillId="3" borderId="11" xfId="1" applyFont="1" applyFill="1" applyBorder="1" applyAlignment="1" applyProtection="1">
      <alignment horizontal="center" vertical="top"/>
      <protection locked="0"/>
    </xf>
    <xf numFmtId="0" fontId="7" fillId="4" borderId="39" xfId="1" applyFont="1" applyFill="1" applyBorder="1" applyAlignment="1" applyProtection="1">
      <alignment horizontal="center" vertical="top"/>
      <protection locked="0"/>
    </xf>
    <xf numFmtId="0" fontId="7" fillId="4" borderId="11" xfId="1" applyFont="1" applyFill="1" applyBorder="1" applyAlignment="1" applyProtection="1">
      <alignment horizontal="center" vertical="top"/>
      <protection locked="0"/>
    </xf>
    <xf numFmtId="0" fontId="7" fillId="6" borderId="39" xfId="0" applyFont="1" applyFill="1" applyBorder="1" applyAlignment="1">
      <alignment horizontal="left" vertical="top"/>
    </xf>
    <xf numFmtId="0" fontId="7" fillId="6" borderId="10" xfId="0" applyFont="1" applyFill="1" applyBorder="1" applyAlignment="1">
      <alignment horizontal="left" vertical="top"/>
    </xf>
    <xf numFmtId="0" fontId="7" fillId="6" borderId="11" xfId="0" applyFont="1" applyFill="1" applyBorder="1" applyAlignment="1">
      <alignment horizontal="left" vertical="top"/>
    </xf>
    <xf numFmtId="0" fontId="7" fillId="9" borderId="39" xfId="0" applyFont="1" applyFill="1" applyBorder="1" applyAlignment="1">
      <alignment horizontal="center" vertical="top"/>
    </xf>
    <xf numFmtId="0" fontId="7" fillId="9" borderId="10" xfId="0" applyFont="1" applyFill="1" applyBorder="1" applyAlignment="1">
      <alignment horizontal="center" vertical="top"/>
    </xf>
    <xf numFmtId="0" fontId="7" fillId="9" borderId="11" xfId="0" applyFont="1" applyFill="1" applyBorder="1" applyAlignment="1">
      <alignment horizontal="center" vertical="top"/>
    </xf>
  </cellXfs>
  <cellStyles count="3">
    <cellStyle name="Hyperkobling" xfId="1" builtinId="8"/>
    <cellStyle name="Normal" xfId="0" builtinId="0"/>
    <cellStyle name="Normal 2" xfId="2"/>
  </cellStyles>
  <dxfs count="0"/>
  <tableStyles count="0" defaultTableStyle="TableStyleMedium2" defaultPivotStyle="PivotStyleLight16"/>
  <colors>
    <mruColors>
      <color rgb="FFCCFFCC"/>
      <color rgb="FF99CCFF"/>
      <color rgb="FFE4DFEC"/>
      <color rgb="FFC4BD9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8" Type="http://schemas.openxmlformats.org/officeDocument/2006/relationships/image" Target="../media/image9.jpeg"/><Relationship Id="rId3" Type="http://schemas.openxmlformats.org/officeDocument/2006/relationships/image" Target="../media/image4.jpeg"/><Relationship Id="rId7" Type="http://schemas.openxmlformats.org/officeDocument/2006/relationships/image" Target="../media/image8.jpeg"/><Relationship Id="rId2" Type="http://schemas.openxmlformats.org/officeDocument/2006/relationships/image" Target="../media/image3.jpeg"/><Relationship Id="rId1" Type="http://schemas.openxmlformats.org/officeDocument/2006/relationships/image" Target="../media/image2.jpeg"/><Relationship Id="rId6" Type="http://schemas.openxmlformats.org/officeDocument/2006/relationships/image" Target="../media/image7.jpeg"/><Relationship Id="rId5" Type="http://schemas.openxmlformats.org/officeDocument/2006/relationships/image" Target="../media/image6.jpeg"/><Relationship Id="rId10" Type="http://schemas.openxmlformats.org/officeDocument/2006/relationships/image" Target="../media/image11.jpeg"/><Relationship Id="rId4" Type="http://schemas.openxmlformats.org/officeDocument/2006/relationships/image" Target="../media/image5.jpeg"/><Relationship Id="rId9" Type="http://schemas.openxmlformats.org/officeDocument/2006/relationships/image" Target="../media/image10.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283457</xdr:colOff>
      <xdr:row>4</xdr:row>
      <xdr:rowOff>104776</xdr:rowOff>
    </xdr:to>
    <xdr:pic>
      <xdr:nvPicPr>
        <xdr:cNvPr id="4" name="Bilde 3" descr="http://banenettet/contentassets/09dfc92ac1ab48be938d7617697374f0/banenor_logo_rgb_mrkblae_utenluft.pn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2131" t="-154998" r="1"/>
        <a:stretch/>
      </xdr:blipFill>
      <xdr:spPr bwMode="auto">
        <a:xfrm>
          <a:off x="0" y="0"/>
          <a:ext cx="2940932" cy="904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34</xdr:row>
      <xdr:rowOff>0</xdr:rowOff>
    </xdr:from>
    <xdr:to>
      <xdr:col>4</xdr:col>
      <xdr:colOff>9075</xdr:colOff>
      <xdr:row>52</xdr:row>
      <xdr:rowOff>171000</xdr:rowOff>
    </xdr:to>
    <xdr:sp macro="" textlink="">
      <xdr:nvSpPr>
        <xdr:cNvPr id="3" name="TextBox 2"/>
        <xdr:cNvSpPr txBox="1"/>
      </xdr:nvSpPr>
      <xdr:spPr>
        <a:xfrm>
          <a:off x="0" y="65532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Lokal- og regionaltrafikk basert på prognoser som gitt i R2027.</a:t>
          </a:r>
          <a:endParaRPr lang="nb-NO">
            <a:effectLst/>
          </a:endParaRPr>
        </a:p>
        <a:p>
          <a:r>
            <a:rPr lang="nb-NO" sz="1100" baseline="0">
              <a:solidFill>
                <a:schemeClr val="dk1"/>
              </a:solidFill>
              <a:effectLst/>
              <a:latin typeface="+mn-lt"/>
              <a:ea typeface="+mn-ea"/>
              <a:cs typeface="+mn-cs"/>
            </a:rPr>
            <a:t>Antatt trafikkert kun av gods- og regiontog.</a:t>
          </a:r>
        </a:p>
        <a:p>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Gods: gods fra Alnabru kommer på ved Grefsen og går vi hovedsak videre mot Hønefoss ved Roa, for fortsettelse på Bergensbanen.</a:t>
          </a:r>
          <a:endParaRPr lang="nb-NO">
            <a:effectLst/>
          </a:endParaRPr>
        </a:p>
        <a:p>
          <a:r>
            <a:rPr lang="nb-NO" sz="1100" baseline="0">
              <a:solidFill>
                <a:schemeClr val="dk1"/>
              </a:solidFill>
              <a:effectLst/>
              <a:latin typeface="+mn-lt"/>
              <a:ea typeface="+mn-ea"/>
              <a:cs typeface="+mn-cs"/>
            </a:rPr>
            <a:t>Det antas fremskrivningsprognoser som for transportkorridor Oslo-Finse.</a:t>
          </a:r>
          <a:endParaRPr lang="nb-NO">
            <a:effectLst/>
          </a:endParaRPr>
        </a:p>
        <a:p>
          <a:r>
            <a:rPr lang="nb-NO" sz="1100" baseline="0">
              <a:solidFill>
                <a:schemeClr val="dk1"/>
              </a:solidFill>
              <a:effectLst/>
              <a:latin typeface="+mn-lt"/>
              <a:ea typeface="+mn-ea"/>
              <a:cs typeface="+mn-cs"/>
            </a:rPr>
            <a:t>Godstog antas utelukkende kjørt med elektrisk drift.</a:t>
          </a:r>
          <a:endParaRPr lang="nb-NO">
            <a:effectLst/>
          </a:endParaRPr>
        </a:p>
        <a:p>
          <a:endParaRPr lang="nb-NO">
            <a:effectLst/>
          </a:endParaRPr>
        </a:p>
        <a:p>
          <a:r>
            <a:rPr lang="nb-NO" sz="1100">
              <a:solidFill>
                <a:schemeClr val="dk1"/>
              </a:solidFill>
              <a:effectLst/>
              <a:latin typeface="+mn-lt"/>
              <a:ea typeface="+mn-ea"/>
              <a:cs typeface="+mn-cs"/>
            </a:rPr>
            <a:t>Siste revisjon: desember 2016</a:t>
          </a:r>
          <a:endParaRPr lang="nb-NO"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5</xdr:row>
      <xdr:rowOff>0</xdr:rowOff>
    </xdr:from>
    <xdr:to>
      <xdr:col>4</xdr:col>
      <xdr:colOff>9075</xdr:colOff>
      <xdr:row>23</xdr:row>
      <xdr:rowOff>171000</xdr:rowOff>
    </xdr:to>
    <xdr:sp macro="" textlink="">
      <xdr:nvSpPr>
        <xdr:cNvPr id="3" name="TextBox 2"/>
        <xdr:cNvSpPr txBox="1"/>
      </xdr:nvSpPr>
      <xdr:spPr>
        <a:xfrm>
          <a:off x="0" y="10287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Det kjøres ikke persontrafikk på Alnabanen.</a:t>
          </a:r>
          <a:endParaRPr lang="nb-NO">
            <a:effectLst/>
          </a:endParaRPr>
        </a:p>
        <a:p>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Gods: Godstrafikk fra Oslo og nordover til bl.a. Gjøvikbanen og Roa-Hønefoss-banen kjøres på Alnabanen.</a:t>
          </a:r>
          <a:endParaRPr lang="nb-NO">
            <a:effectLst/>
          </a:endParaRPr>
        </a:p>
        <a:p>
          <a:r>
            <a:rPr lang="nb-NO" sz="1100" baseline="0">
              <a:solidFill>
                <a:schemeClr val="dk1"/>
              </a:solidFill>
              <a:effectLst/>
              <a:latin typeface="+mn-lt"/>
              <a:ea typeface="+mn-ea"/>
              <a:cs typeface="+mn-cs"/>
            </a:rPr>
            <a:t>Det antas fremskrivningsprognoser som for transportkorridor Oslo-Støren.</a:t>
          </a:r>
          <a:endParaRPr lang="nb-NO">
            <a:effectLst/>
          </a:endParaRPr>
        </a:p>
        <a:p>
          <a:r>
            <a:rPr lang="nb-NO" sz="1100" baseline="0">
              <a:solidFill>
                <a:schemeClr val="dk1"/>
              </a:solidFill>
              <a:effectLst/>
              <a:latin typeface="+mn-lt"/>
              <a:ea typeface="+mn-ea"/>
              <a:cs typeface="+mn-cs"/>
            </a:rPr>
            <a:t>Godstog antas utelukkende kjørt med elektrisk drift.</a:t>
          </a:r>
          <a:endParaRPr lang="nb-NO">
            <a:effectLst/>
          </a:endParaRPr>
        </a:p>
        <a:p>
          <a:endParaRPr lang="nb-NO" sz="1100"/>
        </a:p>
        <a:p>
          <a:r>
            <a:rPr lang="nb-NO" sz="1100"/>
            <a:t>Siste revisjon: desember 2016</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33</xdr:row>
      <xdr:rowOff>0</xdr:rowOff>
    </xdr:from>
    <xdr:to>
      <xdr:col>4</xdr:col>
      <xdr:colOff>9075</xdr:colOff>
      <xdr:row>55</xdr:row>
      <xdr:rowOff>37650</xdr:rowOff>
    </xdr:to>
    <xdr:sp macro="" textlink="">
      <xdr:nvSpPr>
        <xdr:cNvPr id="3" name="TextBox 2"/>
        <xdr:cNvSpPr txBox="1"/>
      </xdr:nvSpPr>
      <xdr:spPr>
        <a:xfrm>
          <a:off x="0" y="6353175"/>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Lokal- og regionaltrafikk basert på prognoser som gitt i R2027.</a:t>
          </a:r>
          <a:r>
            <a:rPr lang="nb-NO" sz="1100" baseline="0">
              <a:solidFill>
                <a:schemeClr val="dk1"/>
              </a:solidFill>
              <a:effectLst/>
              <a:latin typeface="+mn-lt"/>
              <a:ea typeface="+mn-ea"/>
              <a:cs typeface="+mn-cs"/>
            </a:rPr>
            <a:t> Antatt alle fullstoppende lokaltog til Lillestrøm kjørt på Hovedbanen.</a:t>
          </a:r>
          <a:endParaRPr lang="nb-NO">
            <a:effectLst/>
          </a:endParaRPr>
        </a:p>
        <a:p>
          <a:r>
            <a:rPr lang="nb-NO" sz="1100" baseline="0">
              <a:solidFill>
                <a:schemeClr val="dk1"/>
              </a:solidFill>
              <a:effectLst/>
              <a:latin typeface="+mn-lt"/>
              <a:ea typeface="+mn-ea"/>
              <a:cs typeface="+mn-cs"/>
            </a:rPr>
            <a:t>Antatt trafikkert kun av lokal-, gods- og regiontog. </a:t>
          </a:r>
        </a:p>
        <a:p>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Gods: all godtrafikk nordover mellom Oslo og Eidsvoll som ikke skal innom Gardermoen antas kjørt på Hovedbanen. Det antas fremskrivningsprognoser som for transportkorridor Oslo-Støren.</a:t>
          </a:r>
          <a:endParaRPr lang="nb-NO">
            <a:effectLst/>
          </a:endParaRPr>
        </a:p>
        <a:p>
          <a:r>
            <a:rPr lang="nb-NO" sz="1100" baseline="0">
              <a:solidFill>
                <a:schemeClr val="dk1"/>
              </a:solidFill>
              <a:effectLst/>
              <a:latin typeface="+mn-lt"/>
              <a:ea typeface="+mn-ea"/>
              <a:cs typeface="+mn-cs"/>
            </a:rPr>
            <a:t>Godstog antas utelukkende kjørt med elektrisk drift.</a:t>
          </a:r>
          <a:endParaRPr lang="nb-NO">
            <a:effectLst/>
          </a:endParaRPr>
        </a:p>
        <a:p>
          <a:endParaRPr lang="nb-NO">
            <a:effectLst/>
          </a:endParaRPr>
        </a:p>
        <a:p>
          <a:r>
            <a:rPr lang="nb-NO" sz="1100">
              <a:solidFill>
                <a:schemeClr val="dk1"/>
              </a:solidFill>
              <a:effectLst/>
              <a:latin typeface="+mn-lt"/>
              <a:ea typeface="+mn-ea"/>
              <a:cs typeface="+mn-cs"/>
            </a:rPr>
            <a:t>Siste revisjon: desember 2016</a:t>
          </a:r>
          <a:endParaRPr lang="nb-NO"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27</xdr:row>
      <xdr:rowOff>0</xdr:rowOff>
    </xdr:from>
    <xdr:to>
      <xdr:col>4</xdr:col>
      <xdr:colOff>0</xdr:colOff>
      <xdr:row>45</xdr:row>
      <xdr:rowOff>171000</xdr:rowOff>
    </xdr:to>
    <xdr:sp macro="" textlink="">
      <xdr:nvSpPr>
        <xdr:cNvPr id="2" name="TextBox 1"/>
        <xdr:cNvSpPr txBox="1"/>
      </xdr:nvSpPr>
      <xdr:spPr>
        <a:xfrm>
          <a:off x="0" y="52197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Regionaltrafikk basert på prognoser som gitt i R2027.</a:t>
          </a:r>
          <a:r>
            <a:rPr lang="nb-NO" sz="1100" baseline="0">
              <a:solidFill>
                <a:schemeClr val="dk1"/>
              </a:solidFill>
              <a:effectLst/>
              <a:latin typeface="+mn-lt"/>
              <a:ea typeface="+mn-ea"/>
              <a:cs typeface="+mn-cs"/>
            </a:rPr>
            <a:t> Antatt trafikkert kun av gods-, region- og fjerntog. Fjerntog til Stockholm via Karlstad er antatt kjørt som planlagt fra desember 2016, med fem daglige avganger fra Oslo S og antatt tilsvarende antall returnerede ankomster.</a:t>
          </a:r>
        </a:p>
        <a:p>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Gods: Solørbanen kobles på ved Kongsvinger. Magnor er siste stopp i Norge før grenseovergang til Sverige. Det antas fremskrivningsprognoser som for transportkorridor Rest Sverige.</a:t>
          </a:r>
          <a:endParaRPr lang="nb-NO">
            <a:effectLst/>
          </a:endParaRPr>
        </a:p>
        <a:p>
          <a:r>
            <a:rPr lang="nb-NO" sz="1100" baseline="0">
              <a:solidFill>
                <a:schemeClr val="dk1"/>
              </a:solidFill>
              <a:effectLst/>
              <a:latin typeface="+mn-lt"/>
              <a:ea typeface="+mn-ea"/>
              <a:cs typeface="+mn-cs"/>
            </a:rPr>
            <a:t>Godstog antas utelukkende kjørt med elektrisk drift.</a:t>
          </a:r>
          <a:endParaRPr lang="nb-NO">
            <a:effectLst/>
          </a:endParaRPr>
        </a:p>
        <a:p>
          <a:endParaRPr lang="nb-NO">
            <a:effectLst/>
          </a:endParaRPr>
        </a:p>
        <a:p>
          <a:r>
            <a:rPr lang="nb-NO" sz="1100">
              <a:solidFill>
                <a:schemeClr val="dk1"/>
              </a:solidFill>
              <a:effectLst/>
              <a:latin typeface="+mn-lt"/>
              <a:ea typeface="+mn-ea"/>
              <a:cs typeface="+mn-cs"/>
            </a:rPr>
            <a:t>Siste revisjon: desember 2016</a:t>
          </a:r>
          <a:endParaRPr lang="nb-NO"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9</xdr:row>
      <xdr:rowOff>0</xdr:rowOff>
    </xdr:from>
    <xdr:to>
      <xdr:col>4</xdr:col>
      <xdr:colOff>9075</xdr:colOff>
      <xdr:row>27</xdr:row>
      <xdr:rowOff>171000</xdr:rowOff>
    </xdr:to>
    <xdr:sp macro="" textlink="">
      <xdr:nvSpPr>
        <xdr:cNvPr id="2" name="TextBox 1"/>
        <xdr:cNvSpPr txBox="1"/>
      </xdr:nvSpPr>
      <xdr:spPr>
        <a:xfrm>
          <a:off x="0" y="17907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Fjerntog på strekningen Trondheim</a:t>
          </a:r>
          <a:r>
            <a:rPr lang="nb-NO" sz="1100" baseline="0">
              <a:solidFill>
                <a:schemeClr val="dk1"/>
              </a:solidFill>
              <a:effectLst/>
              <a:latin typeface="+mn-lt"/>
              <a:ea typeface="+mn-ea"/>
              <a:cs typeface="+mn-cs"/>
            </a:rPr>
            <a:t> S-Steinkjer er</a:t>
          </a:r>
          <a:r>
            <a:rPr lang="nb-NO" sz="1100">
              <a:solidFill>
                <a:schemeClr val="dk1"/>
              </a:solidFill>
              <a:effectLst/>
              <a:latin typeface="+mn-lt"/>
              <a:ea typeface="+mn-ea"/>
              <a:cs typeface="+mn-cs"/>
            </a:rPr>
            <a:t> basert på prognoser som gitt i R2027. </a:t>
          </a:r>
          <a:r>
            <a:rPr lang="nb-NO" sz="1100" baseline="0">
              <a:solidFill>
                <a:schemeClr val="dk1"/>
              </a:solidFill>
              <a:effectLst/>
              <a:latin typeface="+mn-lt"/>
              <a:ea typeface="+mn-ea"/>
              <a:cs typeface="+mn-cs"/>
            </a:rPr>
            <a:t>Antatt trafikkert kun av gods- og fjerntog. Banen er planlagt elektrifisert innen 2027.</a:t>
          </a:r>
        </a:p>
        <a:p>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Gods: Det antas fremskrivningsprognoser som for transportkorridorene Rest Sverige for hele Meråkerbanen Godstog antas utelukkende kjørt med elektrisk drift.</a:t>
          </a:r>
        </a:p>
        <a:p>
          <a:r>
            <a:rPr lang="nb-NO" sz="1100" baseline="0">
              <a:solidFill>
                <a:schemeClr val="dk1"/>
              </a:solidFill>
              <a:effectLst/>
              <a:latin typeface="+mn-lt"/>
              <a:ea typeface="+mn-ea"/>
              <a:cs typeface="+mn-cs"/>
            </a:rPr>
            <a:t>Godstrafikkmengde er fremskrevet med utgangspunkt i 2011-tall, da det ikke er registrert godstrafikk på banen i perioden 13.12.2015-30.10.2016.</a:t>
          </a:r>
          <a:endParaRPr lang="nb-NO">
            <a:effectLst/>
          </a:endParaRPr>
        </a:p>
        <a:p>
          <a:endParaRPr lang="nb-NO">
            <a:effectLst/>
          </a:endParaRPr>
        </a:p>
        <a:p>
          <a:r>
            <a:rPr lang="nb-NO" sz="1100">
              <a:solidFill>
                <a:schemeClr val="dk1"/>
              </a:solidFill>
              <a:effectLst/>
              <a:latin typeface="+mn-lt"/>
              <a:ea typeface="+mn-ea"/>
              <a:cs typeface="+mn-cs"/>
            </a:rPr>
            <a:t>Siste revisjon: desember 2016</a:t>
          </a:r>
          <a:endParaRPr lang="nb-NO"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56</xdr:row>
      <xdr:rowOff>0</xdr:rowOff>
    </xdr:from>
    <xdr:to>
      <xdr:col>4</xdr:col>
      <xdr:colOff>9075</xdr:colOff>
      <xdr:row>78</xdr:row>
      <xdr:rowOff>37650</xdr:rowOff>
    </xdr:to>
    <xdr:sp macro="" textlink="">
      <xdr:nvSpPr>
        <xdr:cNvPr id="2" name="TextBox 1"/>
        <xdr:cNvSpPr txBox="1"/>
      </xdr:nvSpPr>
      <xdr:spPr>
        <a:xfrm>
          <a:off x="0" y="973455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Regionaltrafikk på strekningen Trondheim</a:t>
          </a:r>
          <a:r>
            <a:rPr lang="nb-NO" sz="1100" baseline="0">
              <a:solidFill>
                <a:schemeClr val="dk1"/>
              </a:solidFill>
              <a:effectLst/>
              <a:latin typeface="+mn-lt"/>
              <a:ea typeface="+mn-ea"/>
              <a:cs typeface="+mn-cs"/>
            </a:rPr>
            <a:t> S-Steinkjer er</a:t>
          </a:r>
          <a:r>
            <a:rPr lang="nb-NO" sz="1100">
              <a:solidFill>
                <a:schemeClr val="dk1"/>
              </a:solidFill>
              <a:effectLst/>
              <a:latin typeface="+mn-lt"/>
              <a:ea typeface="+mn-ea"/>
              <a:cs typeface="+mn-cs"/>
            </a:rPr>
            <a:t> basert på prognoser som gitt i R2027. Fjerntog er basert</a:t>
          </a:r>
          <a:r>
            <a:rPr lang="nb-NO" sz="1100" baseline="0">
              <a:solidFill>
                <a:schemeClr val="dk1"/>
              </a:solidFill>
              <a:effectLst/>
              <a:latin typeface="+mn-lt"/>
              <a:ea typeface="+mn-ea"/>
              <a:cs typeface="+mn-cs"/>
            </a:rPr>
            <a:t> på rutetabell for rute 71 Trondheim S-Bodø (gyldig for høst 2016).</a:t>
          </a:r>
        </a:p>
        <a:p>
          <a:r>
            <a:rPr lang="nb-NO" sz="1100" baseline="0">
              <a:solidFill>
                <a:schemeClr val="dk1"/>
              </a:solidFill>
              <a:effectLst/>
              <a:latin typeface="+mn-lt"/>
              <a:ea typeface="+mn-ea"/>
              <a:cs typeface="+mn-cs"/>
            </a:rPr>
            <a:t>Antatt trafikkert kun av gods-, region- og fjerntog. Banen er planlagt elektrifisert mellom Trondheim og Steinkjer.</a:t>
          </a:r>
        </a:p>
        <a:p>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Gods: Norlandsbanen er koblet med Meråkerbanen ved Hell. Det antas fremskrivningsprognoser som for transportkorridorene Bodø-Trondheim for hele Nordlandsbanen.</a:t>
          </a:r>
          <a:endParaRPr lang="nb-NO">
            <a:effectLst/>
          </a:endParaRPr>
        </a:p>
        <a:p>
          <a:r>
            <a:rPr lang="nb-NO" sz="1100" baseline="0">
              <a:solidFill>
                <a:schemeClr val="dk1"/>
              </a:solidFill>
              <a:effectLst/>
              <a:latin typeface="+mn-lt"/>
              <a:ea typeface="+mn-ea"/>
              <a:cs typeface="+mn-cs"/>
            </a:rPr>
            <a:t>Godstog antas utelukkende kjørt med dieseldrift.</a:t>
          </a:r>
          <a:endParaRPr lang="nb-NO">
            <a:effectLst/>
          </a:endParaRPr>
        </a:p>
        <a:p>
          <a:endParaRPr lang="nb-NO">
            <a:effectLst/>
          </a:endParaRPr>
        </a:p>
        <a:p>
          <a:r>
            <a:rPr lang="nb-NO" sz="1100">
              <a:solidFill>
                <a:schemeClr val="dk1"/>
              </a:solidFill>
              <a:effectLst/>
              <a:latin typeface="+mn-lt"/>
              <a:ea typeface="+mn-ea"/>
              <a:cs typeface="+mn-cs"/>
            </a:rPr>
            <a:t>Siste revisjon: desember 2016</a:t>
          </a:r>
          <a:endParaRPr lang="nb-NO"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10</xdr:row>
      <xdr:rowOff>0</xdr:rowOff>
    </xdr:from>
    <xdr:to>
      <xdr:col>4</xdr:col>
      <xdr:colOff>9075</xdr:colOff>
      <xdr:row>28</xdr:row>
      <xdr:rowOff>171000</xdr:rowOff>
    </xdr:to>
    <xdr:sp macro="" textlink="">
      <xdr:nvSpPr>
        <xdr:cNvPr id="2" name="TextBox 1"/>
        <xdr:cNvSpPr txBox="1"/>
      </xdr:nvSpPr>
      <xdr:spPr>
        <a:xfrm>
          <a:off x="0" y="19812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Persontrafikk på banen kjøres per dags dato av SJ (kokurranseutsatt strekning).</a:t>
          </a:r>
          <a:r>
            <a:rPr lang="nb-NO" sz="1100" baseline="0">
              <a:solidFill>
                <a:schemeClr val="dk1"/>
              </a:solidFill>
              <a:effectLst/>
              <a:latin typeface="+mn-lt"/>
              <a:ea typeface="+mn-ea"/>
              <a:cs typeface="+mn-cs"/>
            </a:rPr>
            <a:t> Materiell er antatt å være el.-lokomotiv + vogner av variabel/-t type og antall. Trafikkmengde med persontog er basert på rutetabell for rute 30 (gyldig for høst 2016).</a:t>
          </a:r>
        </a:p>
        <a:p>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Gods: i hovedsak malmtrafikk, men også godstrafikk fra Oslo via Sverige. Fremskrivningsprognoser for transportkorridoren Ofotbanen inkl. malm er benyttet for all godstrafikk på banen.</a:t>
          </a:r>
          <a:endParaRPr lang="nb-NO">
            <a:effectLst/>
          </a:endParaRPr>
        </a:p>
        <a:p>
          <a:r>
            <a:rPr lang="nb-NO" sz="1100" baseline="0">
              <a:solidFill>
                <a:schemeClr val="dk1"/>
              </a:solidFill>
              <a:effectLst/>
              <a:latin typeface="+mn-lt"/>
              <a:ea typeface="+mn-ea"/>
              <a:cs typeface="+mn-cs"/>
            </a:rPr>
            <a:t>Godstog antas utelukkende kjørt med elektrisk drift.</a:t>
          </a:r>
          <a:endParaRPr lang="nb-NO">
            <a:effectLst/>
          </a:endParaRPr>
        </a:p>
        <a:p>
          <a:endParaRPr lang="nb-NO">
            <a:effectLst/>
          </a:endParaRPr>
        </a:p>
        <a:p>
          <a:r>
            <a:rPr lang="nb-NO" sz="1100">
              <a:solidFill>
                <a:schemeClr val="dk1"/>
              </a:solidFill>
              <a:effectLst/>
              <a:latin typeface="+mn-lt"/>
              <a:ea typeface="+mn-ea"/>
              <a:cs typeface="+mn-cs"/>
            </a:rPr>
            <a:t>Siste revisjon: desember 2016</a:t>
          </a:r>
          <a:endParaRPr lang="nb-NO"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14</xdr:row>
      <xdr:rowOff>0</xdr:rowOff>
    </xdr:from>
    <xdr:to>
      <xdr:col>4</xdr:col>
      <xdr:colOff>0</xdr:colOff>
      <xdr:row>32</xdr:row>
      <xdr:rowOff>171000</xdr:rowOff>
    </xdr:to>
    <xdr:sp macro="" textlink="">
      <xdr:nvSpPr>
        <xdr:cNvPr id="2" name="TextBox 1"/>
        <xdr:cNvSpPr txBox="1"/>
      </xdr:nvSpPr>
      <xdr:spPr>
        <a:xfrm>
          <a:off x="0" y="27432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Fjerntog mot/fra</a:t>
          </a:r>
          <a:r>
            <a:rPr lang="nb-NO" sz="1100" baseline="0">
              <a:solidFill>
                <a:schemeClr val="dk1"/>
              </a:solidFill>
              <a:effectLst/>
              <a:latin typeface="+mn-lt"/>
              <a:ea typeface="+mn-ea"/>
              <a:cs typeface="+mn-cs"/>
            </a:rPr>
            <a:t> Bergen planlegges flyttet til Ringeriksbanen når denne er åpnet i 2027. Det antas dermed ikke persontrafikk på Randsfjordbanen i 2027.</a:t>
          </a:r>
        </a:p>
        <a:p>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Gods: trafikk mellom Oslo og Bergen antas i hovedsak kjørt på Roa-Hønefoss-banen, og det antas dermed små trafikkmengder på Randsfjordbanen. Fremskrivningsprognoser for transportkorridoren Oslo-Finse er likevel benyttet.</a:t>
          </a:r>
          <a:endParaRPr lang="nb-NO">
            <a:effectLst/>
          </a:endParaRPr>
        </a:p>
        <a:p>
          <a:r>
            <a:rPr lang="nb-NO" sz="1100" baseline="0">
              <a:solidFill>
                <a:schemeClr val="dk1"/>
              </a:solidFill>
              <a:effectLst/>
              <a:latin typeface="+mn-lt"/>
              <a:ea typeface="+mn-ea"/>
              <a:cs typeface="+mn-cs"/>
            </a:rPr>
            <a:t>Godstog antas utelukkende kjørt med elektrisk drift.</a:t>
          </a:r>
          <a:endParaRPr lang="nb-NO">
            <a:effectLst/>
          </a:endParaRPr>
        </a:p>
        <a:p>
          <a:endParaRPr lang="nb-NO">
            <a:effectLst/>
          </a:endParaRPr>
        </a:p>
        <a:p>
          <a:r>
            <a:rPr lang="nb-NO" sz="1100">
              <a:solidFill>
                <a:schemeClr val="dk1"/>
              </a:solidFill>
              <a:effectLst/>
              <a:latin typeface="+mn-lt"/>
              <a:ea typeface="+mn-ea"/>
              <a:cs typeface="+mn-cs"/>
            </a:rPr>
            <a:t>Siste revisjon: desember 2016</a:t>
          </a:r>
          <a:endParaRPr lang="nb-NO"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10</xdr:row>
      <xdr:rowOff>0</xdr:rowOff>
    </xdr:from>
    <xdr:to>
      <xdr:col>4</xdr:col>
      <xdr:colOff>9075</xdr:colOff>
      <xdr:row>28</xdr:row>
      <xdr:rowOff>171000</xdr:rowOff>
    </xdr:to>
    <xdr:sp macro="" textlink="">
      <xdr:nvSpPr>
        <xdr:cNvPr id="2" name="TextBox 1"/>
        <xdr:cNvSpPr txBox="1"/>
      </xdr:nvSpPr>
      <xdr:spPr>
        <a:xfrm>
          <a:off x="0" y="19812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nb-NO" sz="1100" baseline="0">
              <a:solidFill>
                <a:schemeClr val="dk1"/>
              </a:solidFill>
              <a:effectLst/>
              <a:latin typeface="+mn-lt"/>
              <a:ea typeface="+mn-ea"/>
              <a:cs typeface="+mn-cs"/>
            </a:rPr>
            <a:t>Det antas ingen endring i rutetilbud fra 2016 til 2027. Banen trafikkeres kun av region- og godstog, og er ikke elektrifisert. Persontog er basert på rutetabell for rute 22 (gyldig for høst 2016).</a:t>
          </a:r>
          <a:endParaRPr lang="nb-NO">
            <a:effectLst/>
          </a:endParaRPr>
        </a:p>
        <a:p>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Gods: fremskrivningsprognoser for transportkorridoren Oslo-Støren er benyttet.</a:t>
          </a:r>
          <a:endParaRPr lang="nb-NO">
            <a:effectLst/>
          </a:endParaRPr>
        </a:p>
        <a:p>
          <a:r>
            <a:rPr lang="nb-NO" sz="1100" baseline="0">
              <a:solidFill>
                <a:schemeClr val="dk1"/>
              </a:solidFill>
              <a:effectLst/>
              <a:latin typeface="+mn-lt"/>
              <a:ea typeface="+mn-ea"/>
              <a:cs typeface="+mn-cs"/>
            </a:rPr>
            <a:t>Godstog antas utelukkende kjørt med dieseldrift.</a:t>
          </a:r>
          <a:endParaRPr lang="nb-NO">
            <a:effectLst/>
          </a:endParaRPr>
        </a:p>
        <a:p>
          <a:endParaRPr lang="nb-NO">
            <a:effectLst/>
          </a:endParaRPr>
        </a:p>
        <a:p>
          <a:r>
            <a:rPr lang="nb-NO" sz="1100">
              <a:solidFill>
                <a:schemeClr val="dk1"/>
              </a:solidFill>
              <a:effectLst/>
              <a:latin typeface="+mn-lt"/>
              <a:ea typeface="+mn-ea"/>
              <a:cs typeface="+mn-cs"/>
            </a:rPr>
            <a:t>Siste revisjon: desember 2016</a:t>
          </a:r>
          <a:endParaRPr lang="nb-NO"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7</xdr:row>
      <xdr:rowOff>0</xdr:rowOff>
    </xdr:from>
    <xdr:to>
      <xdr:col>4</xdr:col>
      <xdr:colOff>9075</xdr:colOff>
      <xdr:row>25</xdr:row>
      <xdr:rowOff>171000</xdr:rowOff>
    </xdr:to>
    <xdr:sp macro="" textlink="">
      <xdr:nvSpPr>
        <xdr:cNvPr id="2" name="TextBox 1"/>
        <xdr:cNvSpPr txBox="1"/>
      </xdr:nvSpPr>
      <xdr:spPr>
        <a:xfrm>
          <a:off x="0" y="14097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Regionaltrafikk basert på prognoser som gitt i R2027 med halvtimesfrekvens mellom Lysaker og Hønefoss.</a:t>
          </a:r>
          <a:endParaRPr lang="nb-NO" sz="1100" baseline="0"/>
        </a:p>
        <a:p>
          <a:endParaRPr lang="nb-NO" sz="1100" baseline="0"/>
        </a:p>
        <a:p>
          <a:r>
            <a:rPr lang="nb-NO" sz="1100" baseline="0"/>
            <a:t>Bergensbanen antas kjørt på Ringeriksbanen i 2027 med El. 18, via Sandvika. </a:t>
          </a:r>
          <a:r>
            <a:rPr lang="nb-NO" sz="1100" baseline="0">
              <a:solidFill>
                <a:schemeClr val="dk1"/>
              </a:solidFill>
              <a:effectLst/>
              <a:latin typeface="+mn-lt"/>
              <a:ea typeface="+mn-ea"/>
              <a:cs typeface="+mn-cs"/>
            </a:rPr>
            <a:t>Basert på rutetabell for linje 41 Oslo S-Bergen (gyldig for høst 2016). Ruten antas kjørt med El. 18 med varierende vogntyper, gjennomsnittlig totallengde inkl. lok. ca. 200 m.</a:t>
          </a:r>
          <a:endParaRPr lang="nb-NO" sz="1100" baseline="0"/>
        </a:p>
        <a:p>
          <a:endParaRPr lang="nb-NO" sz="1100" baseline="0"/>
        </a:p>
        <a:p>
          <a:r>
            <a:rPr lang="nb-NO" sz="1100" baseline="0"/>
            <a:t>Gods: Gods til Bergensbanen er antatt kjørt over Roa-Hønefoss-banen.</a:t>
          </a:r>
        </a:p>
        <a:p>
          <a:endParaRPr lang="nb-NO">
            <a:effectLst/>
          </a:endParaRPr>
        </a:p>
        <a:p>
          <a:r>
            <a:rPr lang="nb-NO" sz="1100">
              <a:solidFill>
                <a:schemeClr val="dk1"/>
              </a:solidFill>
              <a:effectLst/>
              <a:latin typeface="+mn-lt"/>
              <a:ea typeface="+mn-ea"/>
              <a:cs typeface="+mn-cs"/>
            </a:rPr>
            <a:t>Siste revisjon: desember 2016</a:t>
          </a:r>
          <a:endParaRPr lang="nb-NO" sz="1100"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0</xdr:rowOff>
    </xdr:from>
    <xdr:to>
      <xdr:col>4</xdr:col>
      <xdr:colOff>9075</xdr:colOff>
      <xdr:row>29</xdr:row>
      <xdr:rowOff>171000</xdr:rowOff>
    </xdr:to>
    <xdr:sp macro="" textlink="">
      <xdr:nvSpPr>
        <xdr:cNvPr id="3" name="TextBox 2"/>
        <xdr:cNvSpPr txBox="1"/>
      </xdr:nvSpPr>
      <xdr:spPr>
        <a:xfrm>
          <a:off x="0" y="21717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Basert på rutetabell</a:t>
          </a:r>
          <a:r>
            <a:rPr lang="nb-NO" sz="1100" baseline="0"/>
            <a:t> for 12.2015-12.2016 og gj.snittlig antall avganger pr. uke fra Nelaug til Arendal, multiplisert med 2 for returtog.</a:t>
          </a:r>
        </a:p>
        <a:p>
          <a:r>
            <a:rPr lang="nb-NO" sz="1100" baseline="0"/>
            <a:t>Døgnfordeling som for 2011.</a:t>
          </a:r>
        </a:p>
        <a:p>
          <a:endParaRPr lang="nb-NO" sz="1100" baseline="0"/>
        </a:p>
        <a:p>
          <a:r>
            <a:rPr lang="nb-NO" sz="1100" baseline="0"/>
            <a:t>Gods: ikke godstrafikk.</a:t>
          </a:r>
        </a:p>
        <a:p>
          <a:endParaRPr lang="nb-NO">
            <a:effectLst/>
          </a:endParaRPr>
        </a:p>
        <a:p>
          <a:r>
            <a:rPr lang="nb-NO" sz="1100">
              <a:solidFill>
                <a:schemeClr val="dk1"/>
              </a:solidFill>
              <a:effectLst/>
              <a:latin typeface="+mn-lt"/>
              <a:ea typeface="+mn-ea"/>
              <a:cs typeface="+mn-cs"/>
            </a:rPr>
            <a:t>Siste revisjon: desember 2016</a:t>
          </a:r>
          <a:endParaRPr lang="nb-NO"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9</xdr:row>
      <xdr:rowOff>0</xdr:rowOff>
    </xdr:from>
    <xdr:to>
      <xdr:col>4</xdr:col>
      <xdr:colOff>0</xdr:colOff>
      <xdr:row>27</xdr:row>
      <xdr:rowOff>171000</xdr:rowOff>
    </xdr:to>
    <xdr:sp macro="" textlink="">
      <xdr:nvSpPr>
        <xdr:cNvPr id="2" name="TextBox 1"/>
        <xdr:cNvSpPr txBox="1"/>
      </xdr:nvSpPr>
      <xdr:spPr>
        <a:xfrm>
          <a:off x="0" y="17907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aseline="0"/>
            <a:t>Det er ikke planlagt persontrafikk på banestrekningen.</a:t>
          </a:r>
        </a:p>
        <a:p>
          <a:r>
            <a:rPr lang="nb-NO" sz="1100" baseline="0"/>
            <a:t>Gods: trafikk fra Oslo/Roa til Hønefoss, for videre transport på Bergensbanen eller til Drammen.</a:t>
          </a:r>
        </a:p>
        <a:p>
          <a:pPr marL="0" marR="0" indent="0" defTabSz="914400" eaLnBrk="1" fontAlgn="auto" latinLnBrk="0" hangingPunct="1">
            <a:lnSpc>
              <a:spcPct val="100000"/>
            </a:lnSpc>
            <a:spcBef>
              <a:spcPts val="0"/>
            </a:spcBef>
            <a:spcAft>
              <a:spcPts val="0"/>
            </a:spcAft>
            <a:buClrTx/>
            <a:buSzTx/>
            <a:buFontTx/>
            <a:buNone/>
            <a:tabLst/>
            <a:defRPr/>
          </a:pPr>
          <a:r>
            <a:rPr lang="nb-NO" sz="1100" baseline="0">
              <a:solidFill>
                <a:schemeClr val="dk1"/>
              </a:solidFill>
              <a:effectLst/>
              <a:latin typeface="+mn-lt"/>
              <a:ea typeface="+mn-ea"/>
              <a:cs typeface="+mn-cs"/>
            </a:rPr>
            <a:t>Godstog antas utelukkende kjørt med elektrisk drift.</a:t>
          </a:r>
          <a:endParaRPr lang="nb-NO" sz="1100" baseline="0"/>
        </a:p>
        <a:p>
          <a:endParaRPr lang="nb-NO">
            <a:effectLst/>
          </a:endParaRPr>
        </a:p>
        <a:p>
          <a:r>
            <a:rPr lang="nb-NO" sz="1100">
              <a:solidFill>
                <a:schemeClr val="dk1"/>
              </a:solidFill>
              <a:effectLst/>
              <a:latin typeface="+mn-lt"/>
              <a:ea typeface="+mn-ea"/>
              <a:cs typeface="+mn-cs"/>
            </a:rPr>
            <a:t>Siste revisjon: desember 2016</a:t>
          </a:r>
          <a:endParaRPr lang="nb-NO"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40</xdr:row>
      <xdr:rowOff>0</xdr:rowOff>
    </xdr:from>
    <xdr:to>
      <xdr:col>4</xdr:col>
      <xdr:colOff>9075</xdr:colOff>
      <xdr:row>58</xdr:row>
      <xdr:rowOff>171000</xdr:rowOff>
    </xdr:to>
    <xdr:sp macro="" textlink="">
      <xdr:nvSpPr>
        <xdr:cNvPr id="2" name="TextBox 1"/>
        <xdr:cNvSpPr txBox="1"/>
      </xdr:nvSpPr>
      <xdr:spPr>
        <a:xfrm>
          <a:off x="0" y="76962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Regionaltrafikk basert på prognoser som gitt i R2027 for strekningen Røros-Støren. Trafikkmengde</a:t>
          </a:r>
          <a:r>
            <a:rPr lang="nb-NO" sz="1100" baseline="0">
              <a:solidFill>
                <a:schemeClr val="dk1"/>
              </a:solidFill>
              <a:effectLst/>
              <a:latin typeface="+mn-lt"/>
              <a:ea typeface="+mn-ea"/>
              <a:cs typeface="+mn-cs"/>
            </a:rPr>
            <a:t> på s</a:t>
          </a:r>
          <a:r>
            <a:rPr lang="nb-NO" sz="1100">
              <a:solidFill>
                <a:schemeClr val="dk1"/>
              </a:solidFill>
              <a:effectLst/>
              <a:latin typeface="+mn-lt"/>
              <a:ea typeface="+mn-ea"/>
              <a:cs typeface="+mn-cs"/>
            </a:rPr>
            <a:t>trekningen Hamar-Røros</a:t>
          </a:r>
          <a:r>
            <a:rPr lang="nb-NO" sz="1100" baseline="0">
              <a:solidFill>
                <a:schemeClr val="dk1"/>
              </a:solidFill>
              <a:effectLst/>
              <a:latin typeface="+mn-lt"/>
              <a:ea typeface="+mn-ea"/>
              <a:cs typeface="+mn-cs"/>
            </a:rPr>
            <a:t> er bestemt med utgangspunkt i rutetabell for rute 25 (gyldig for høst 2016) og tog kjørt i pendeltrafikk. Antatt trafikkert kun av region- og godstog. Banen antas elektrifisert innen 2027, og at persontrafikk da vil kjøres med type 74/75 (Flirt).</a:t>
          </a:r>
          <a:endParaRPr lang="nb-NO">
            <a:effectLst/>
          </a:endParaRPr>
        </a:p>
        <a:p>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Gods: fremskrivningsprognoser for transportkorridoren Oslo-Støren er benyttet.</a:t>
          </a:r>
          <a:endParaRPr lang="nb-NO">
            <a:effectLst/>
          </a:endParaRPr>
        </a:p>
        <a:p>
          <a:r>
            <a:rPr lang="nb-NO" sz="1100" baseline="0">
              <a:solidFill>
                <a:schemeClr val="dk1"/>
              </a:solidFill>
              <a:effectLst/>
              <a:latin typeface="+mn-lt"/>
              <a:ea typeface="+mn-ea"/>
              <a:cs typeface="+mn-cs"/>
            </a:rPr>
            <a:t>Godstog antas utelukkende kjørt med elektrisk drift.</a:t>
          </a:r>
          <a:endParaRPr lang="nb-NO">
            <a:effectLst/>
          </a:endParaRPr>
        </a:p>
        <a:p>
          <a:endParaRPr lang="nb-NO">
            <a:effectLst/>
          </a:endParaRPr>
        </a:p>
        <a:p>
          <a:r>
            <a:rPr lang="nb-NO" sz="1100">
              <a:solidFill>
                <a:schemeClr val="dk1"/>
              </a:solidFill>
              <a:effectLst/>
              <a:latin typeface="+mn-lt"/>
              <a:ea typeface="+mn-ea"/>
              <a:cs typeface="+mn-cs"/>
            </a:rPr>
            <a:t>Siste revisjon: desember 2016</a:t>
          </a:r>
          <a:endParaRPr lang="nb-NO"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0</xdr:rowOff>
    </xdr:from>
    <xdr:to>
      <xdr:col>4</xdr:col>
      <xdr:colOff>0</xdr:colOff>
      <xdr:row>23</xdr:row>
      <xdr:rowOff>171000</xdr:rowOff>
    </xdr:to>
    <xdr:sp macro="" textlink="">
      <xdr:nvSpPr>
        <xdr:cNvPr id="2" name="TextBox 1"/>
        <xdr:cNvSpPr txBox="1"/>
      </xdr:nvSpPr>
      <xdr:spPr>
        <a:xfrm>
          <a:off x="0" y="10287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aseline="0"/>
            <a:t>Det er Ikke planlagt person- eller godstrafikk på banestrekningen. Tallene er basert på registrert trafikk for perioden 13.12.2015-31.10.2016 og er ikke fremskrevet.</a:t>
          </a:r>
        </a:p>
        <a:p>
          <a:r>
            <a:rPr lang="nb-NO">
              <a:effectLst/>
            </a:rPr>
            <a:t>Strekningen trafikkeres per</a:t>
          </a:r>
          <a:r>
            <a:rPr lang="nb-NO" baseline="0">
              <a:effectLst/>
            </a:rPr>
            <a:t> dd. kun av persontog for vedlikehold (rengjøring), og det er antatt kun lokaltog av type 72.</a:t>
          </a:r>
          <a:endParaRPr lang="nb-NO">
            <a:effectLst/>
          </a:endParaRPr>
        </a:p>
        <a:p>
          <a:endParaRPr lang="nb-NO">
            <a:effectLst/>
          </a:endParaRPr>
        </a:p>
        <a:p>
          <a:r>
            <a:rPr lang="nb-NO" sz="1100">
              <a:solidFill>
                <a:schemeClr val="dk1"/>
              </a:solidFill>
              <a:effectLst/>
              <a:latin typeface="+mn-lt"/>
              <a:ea typeface="+mn-ea"/>
              <a:cs typeface="+mn-cs"/>
            </a:rPr>
            <a:t>Siste revisjon: desember 2016</a:t>
          </a:r>
          <a:endParaRPr lang="nb-NO" sz="11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8</xdr:row>
      <xdr:rowOff>0</xdr:rowOff>
    </xdr:from>
    <xdr:to>
      <xdr:col>4</xdr:col>
      <xdr:colOff>9075</xdr:colOff>
      <xdr:row>26</xdr:row>
      <xdr:rowOff>171000</xdr:rowOff>
    </xdr:to>
    <xdr:sp macro="" textlink="">
      <xdr:nvSpPr>
        <xdr:cNvPr id="2" name="TextBox 1"/>
        <xdr:cNvSpPr txBox="1"/>
      </xdr:nvSpPr>
      <xdr:spPr>
        <a:xfrm>
          <a:off x="0" y="16002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aseline="0"/>
            <a:t>Det er Ikke planlagt persontrafikk på banestrekningen. Tallene er basert på registrert trafikk for perioden 13.12.2015-31.10.2016 og er fremskrevet med prognoser for transportkorridor Røros-Solør.</a:t>
          </a:r>
        </a:p>
        <a:p>
          <a:pPr marL="0" marR="0" indent="0" defTabSz="914400" eaLnBrk="1" fontAlgn="auto" latinLnBrk="0" hangingPunct="1">
            <a:lnSpc>
              <a:spcPct val="100000"/>
            </a:lnSpc>
            <a:spcBef>
              <a:spcPts val="0"/>
            </a:spcBef>
            <a:spcAft>
              <a:spcPts val="0"/>
            </a:spcAft>
            <a:buClrTx/>
            <a:buSzTx/>
            <a:buFontTx/>
            <a:buNone/>
            <a:tabLst/>
            <a:defRPr/>
          </a:pPr>
          <a:r>
            <a:rPr lang="nb-NO" sz="1100" baseline="0">
              <a:solidFill>
                <a:schemeClr val="dk1"/>
              </a:solidFill>
              <a:effectLst/>
              <a:latin typeface="+mn-lt"/>
              <a:ea typeface="+mn-ea"/>
              <a:cs typeface="+mn-cs"/>
            </a:rPr>
            <a:t>Godstog antas utelukkende kjørt med elektrisk drift.</a:t>
          </a:r>
          <a:endParaRPr lang="nb-NO" sz="1100" baseline="0"/>
        </a:p>
        <a:p>
          <a:endParaRPr lang="nb-NO">
            <a:effectLst/>
          </a:endParaRPr>
        </a:p>
        <a:p>
          <a:r>
            <a:rPr lang="nb-NO" sz="1100">
              <a:solidFill>
                <a:schemeClr val="dk1"/>
              </a:solidFill>
              <a:effectLst/>
              <a:latin typeface="+mn-lt"/>
              <a:ea typeface="+mn-ea"/>
              <a:cs typeface="+mn-cs"/>
            </a:rPr>
            <a:t>Siste revisjon: desember 2016</a:t>
          </a:r>
          <a:endParaRPr lang="nb-NO" sz="11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11</xdr:row>
      <xdr:rowOff>19049</xdr:rowOff>
    </xdr:from>
    <xdr:to>
      <xdr:col>4</xdr:col>
      <xdr:colOff>0</xdr:colOff>
      <xdr:row>29</xdr:row>
      <xdr:rowOff>190049</xdr:rowOff>
    </xdr:to>
    <xdr:sp macro="" textlink="">
      <xdr:nvSpPr>
        <xdr:cNvPr id="2" name="TextBox 1"/>
        <xdr:cNvSpPr txBox="1"/>
      </xdr:nvSpPr>
      <xdr:spPr>
        <a:xfrm>
          <a:off x="0" y="2190749"/>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Se Drammenbanen (inkl.</a:t>
          </a:r>
          <a:r>
            <a:rPr lang="nb-NO" sz="1100" baseline="0"/>
            <a:t> Askerbanen) for detaljer.</a:t>
          </a:r>
        </a:p>
        <a:p>
          <a:r>
            <a:rPr lang="nb-NO" sz="1100" baseline="0"/>
            <a:t>Halvtimesfrekvens med full drift 18 av 24 t per døgn.</a:t>
          </a:r>
        </a:p>
        <a:p>
          <a:r>
            <a:rPr lang="nb-NO" sz="1100" baseline="0"/>
            <a:t>Ingen rushtidsutvidelser.</a:t>
          </a:r>
        </a:p>
        <a:p>
          <a:endParaRPr lang="nb-NO" sz="1100" baseline="0"/>
        </a:p>
        <a:p>
          <a:r>
            <a:rPr lang="nb-NO" sz="1100" baseline="0"/>
            <a:t>Gods: ikke godstrafikk.</a:t>
          </a:r>
        </a:p>
        <a:p>
          <a:endParaRPr lang="nb-NO">
            <a:effectLst/>
          </a:endParaRPr>
        </a:p>
        <a:p>
          <a:r>
            <a:rPr lang="nb-NO" sz="1100">
              <a:solidFill>
                <a:schemeClr val="dk1"/>
              </a:solidFill>
              <a:effectLst/>
              <a:latin typeface="+mn-lt"/>
              <a:ea typeface="+mn-ea"/>
              <a:cs typeface="+mn-cs"/>
            </a:rPr>
            <a:t>Siste revisjon: desember 2016</a:t>
          </a:r>
          <a:endParaRPr lang="nb-NO"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5</xdr:row>
      <xdr:rowOff>0</xdr:rowOff>
    </xdr:from>
    <xdr:to>
      <xdr:col>4</xdr:col>
      <xdr:colOff>9075</xdr:colOff>
      <xdr:row>23</xdr:row>
      <xdr:rowOff>171000</xdr:rowOff>
    </xdr:to>
    <xdr:sp macro="" textlink="">
      <xdr:nvSpPr>
        <xdr:cNvPr id="2" name="TextBox 1"/>
        <xdr:cNvSpPr txBox="1"/>
      </xdr:nvSpPr>
      <xdr:spPr>
        <a:xfrm>
          <a:off x="0" y="10287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aseline="0"/>
            <a:t>Banen er antatt kun trafikkert av regiontog mot/fra Steinkjer. R2027 legger opp til halvtimesfrekvens, og det er antatt full drift 18 av 24 t per døgn.</a:t>
          </a:r>
        </a:p>
        <a:p>
          <a:r>
            <a:rPr lang="nb-NO" sz="1100" baseline="0"/>
            <a:t>Ingen rushtidsutvidelser.</a:t>
          </a:r>
        </a:p>
        <a:p>
          <a:endParaRPr lang="nb-NO" sz="1100" baseline="0"/>
        </a:p>
        <a:p>
          <a:r>
            <a:rPr lang="nb-NO" sz="1100" baseline="0"/>
            <a:t>Gods: ikke godstrafikk.</a:t>
          </a:r>
        </a:p>
        <a:p>
          <a:endParaRPr lang="nb-NO">
            <a:effectLst/>
          </a:endParaRPr>
        </a:p>
        <a:p>
          <a:r>
            <a:rPr lang="nb-NO" sz="1100">
              <a:solidFill>
                <a:schemeClr val="dk1"/>
              </a:solidFill>
              <a:effectLst/>
              <a:latin typeface="+mn-lt"/>
              <a:ea typeface="+mn-ea"/>
              <a:cs typeface="+mn-cs"/>
            </a:rPr>
            <a:t>Siste revisjon: desember 2016</a:t>
          </a:r>
          <a:endParaRPr lang="nb-NO" sz="1100"/>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76</xdr:row>
      <xdr:rowOff>0</xdr:rowOff>
    </xdr:from>
    <xdr:to>
      <xdr:col>4</xdr:col>
      <xdr:colOff>0</xdr:colOff>
      <xdr:row>94</xdr:row>
      <xdr:rowOff>171000</xdr:rowOff>
    </xdr:to>
    <xdr:sp macro="" textlink="">
      <xdr:nvSpPr>
        <xdr:cNvPr id="2" name="TextBox 1"/>
        <xdr:cNvSpPr txBox="1"/>
      </xdr:nvSpPr>
      <xdr:spPr>
        <a:xfrm>
          <a:off x="0" y="145542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Lokal- og regionaltrafikk basert på prognoser som gitt i R2027.</a:t>
          </a:r>
          <a:r>
            <a:rPr lang="nb-NO" sz="1100" baseline="0"/>
            <a:t> Sørlandsbanen er antatt kjørt med samme materiell som per høst 2016 (El. 18 (26 % av avganger) og type 73 (73 %)). Basert på rutetabell for linje 50 Oslo S-Kristiansand-Stavanger (gyldig for høst 2016).</a:t>
          </a:r>
        </a:p>
        <a:p>
          <a:r>
            <a:rPr lang="nb-NO" sz="1100" baseline="0"/>
            <a:t>Sørlandsbanen har felles strekk med Bratsbergbanen på strekningen Hjuksebø-Nordagutu.</a:t>
          </a:r>
        </a:p>
        <a:p>
          <a:endParaRPr lang="nb-NO" sz="1100" baseline="0"/>
        </a:p>
        <a:p>
          <a:r>
            <a:rPr lang="nb-NO" sz="1100" baseline="0"/>
            <a:t>Gods: Det antas fremskrivningsprognoser som for transportkorridor Hokksund-Stavanger. Ganddal godsterminal er endepunkt for godstrafikk på Sørlandsbanen.</a:t>
          </a:r>
        </a:p>
        <a:p>
          <a:r>
            <a:rPr lang="nb-NO" sz="1100" baseline="0"/>
            <a:t>Godstog antas utelukkende kjørt med elektrisk drift.</a:t>
          </a:r>
        </a:p>
        <a:p>
          <a:endParaRPr lang="nb-NO">
            <a:effectLst/>
          </a:endParaRPr>
        </a:p>
        <a:p>
          <a:r>
            <a:rPr lang="nb-NO" sz="1100">
              <a:solidFill>
                <a:schemeClr val="dk1"/>
              </a:solidFill>
              <a:effectLst/>
              <a:latin typeface="+mn-lt"/>
              <a:ea typeface="+mn-ea"/>
              <a:cs typeface="+mn-cs"/>
            </a:rPr>
            <a:t>Siste revisjon: desember 2016</a:t>
          </a:r>
          <a:endParaRPr lang="nb-NO" sz="1100" baseline="0"/>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26</xdr:row>
      <xdr:rowOff>0</xdr:rowOff>
    </xdr:from>
    <xdr:to>
      <xdr:col>4</xdr:col>
      <xdr:colOff>0</xdr:colOff>
      <xdr:row>44</xdr:row>
      <xdr:rowOff>171000</xdr:rowOff>
    </xdr:to>
    <xdr:sp macro="" textlink="">
      <xdr:nvSpPr>
        <xdr:cNvPr id="2" name="TextBox 1"/>
        <xdr:cNvSpPr txBox="1"/>
      </xdr:nvSpPr>
      <xdr:spPr>
        <a:xfrm>
          <a:off x="0" y="50292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Trafikkeres kun av regiontog</a:t>
          </a:r>
          <a:r>
            <a:rPr lang="nb-NO" sz="1100" baseline="0"/>
            <a:t>. Felles strekning med Bratsbergbanen på strekningen Porsgrunn-Skien.</a:t>
          </a:r>
        </a:p>
        <a:p>
          <a:r>
            <a:rPr lang="nb-NO" sz="1100">
              <a:solidFill>
                <a:schemeClr val="dk1"/>
              </a:solidFill>
              <a:effectLst/>
              <a:latin typeface="+mn-lt"/>
              <a:ea typeface="+mn-ea"/>
              <a:cs typeface="+mn-cs"/>
            </a:rPr>
            <a:t>Regionaltrafikk basert på prognoser som gitt i R2027 med kvartersfrekvens mellom</a:t>
          </a:r>
          <a:r>
            <a:rPr lang="nb-NO" sz="1100" baseline="0">
              <a:solidFill>
                <a:schemeClr val="dk1"/>
              </a:solidFill>
              <a:effectLst/>
              <a:latin typeface="+mn-lt"/>
              <a:ea typeface="+mn-ea"/>
              <a:cs typeface="+mn-cs"/>
            </a:rPr>
            <a:t> Drammen og Tønsberg, og </a:t>
          </a:r>
          <a:r>
            <a:rPr lang="nb-NO" sz="1100">
              <a:solidFill>
                <a:schemeClr val="dk1"/>
              </a:solidFill>
              <a:effectLst/>
              <a:latin typeface="+mn-lt"/>
              <a:ea typeface="+mn-ea"/>
              <a:cs typeface="+mn-cs"/>
            </a:rPr>
            <a:t>halvtimesfrekvens mellom Tønsberg og Skien.</a:t>
          </a:r>
          <a:endParaRPr lang="nb-NO">
            <a:effectLst/>
          </a:endParaRPr>
        </a:p>
        <a:p>
          <a:endParaRPr lang="nb-NO" sz="1100" baseline="0"/>
        </a:p>
        <a:p>
          <a:r>
            <a:rPr lang="nb-NO" sz="1100" baseline="0"/>
            <a:t>Gods: ikke godstrafikk.</a:t>
          </a:r>
        </a:p>
        <a:p>
          <a:endParaRPr lang="nb-NO">
            <a:effectLst/>
          </a:endParaRPr>
        </a:p>
        <a:p>
          <a:r>
            <a:rPr lang="nb-NO" sz="1100">
              <a:solidFill>
                <a:schemeClr val="dk1"/>
              </a:solidFill>
              <a:effectLst/>
              <a:latin typeface="+mn-lt"/>
              <a:ea typeface="+mn-ea"/>
              <a:cs typeface="+mn-cs"/>
            </a:rPr>
            <a:t>Siste revisjon: desember 2016</a:t>
          </a:r>
          <a:endParaRPr lang="nb-NO" sz="1100"/>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20</xdr:row>
      <xdr:rowOff>0</xdr:rowOff>
    </xdr:from>
    <xdr:to>
      <xdr:col>4</xdr:col>
      <xdr:colOff>9075</xdr:colOff>
      <xdr:row>38</xdr:row>
      <xdr:rowOff>171000</xdr:rowOff>
    </xdr:to>
    <xdr:sp macro="" textlink="">
      <xdr:nvSpPr>
        <xdr:cNvPr id="2" name="TextBox 1"/>
        <xdr:cNvSpPr txBox="1"/>
      </xdr:nvSpPr>
      <xdr:spPr>
        <a:xfrm>
          <a:off x="0" y="38862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Lokal-</a:t>
          </a:r>
          <a:r>
            <a:rPr lang="nb-NO" sz="1100" baseline="0"/>
            <a:t> og godstrafikk går på dagstrekningen, mens regiontog går igjennom Follobanetunnelen. Lokaltug snur på Ski, mens regiontog i hovedsak fortsetter på enten østre eller vestre linje av Østfoldbanen. Lokal- og regiontrafikk basert på rutemodell foreslått i R2027.</a:t>
          </a:r>
        </a:p>
        <a:p>
          <a:endParaRPr lang="nb-NO" sz="1100" baseline="0"/>
        </a:p>
        <a:p>
          <a:r>
            <a:rPr lang="nb-NO" sz="1100" baseline="0"/>
            <a:t>Tog til Gøteborg er en forlengelse av R20/RE20 fra Halden, og er følgelig ikke spesifisert ytterligere i oversikten.</a:t>
          </a:r>
        </a:p>
        <a:p>
          <a:endParaRPr lang="nb-NO" sz="1100" baseline="0"/>
        </a:p>
        <a:p>
          <a:r>
            <a:rPr lang="nb-NO" sz="1100" baseline="0"/>
            <a:t>Gods: trafikk til/fra Østfoldbanens vestre/østre linje er antatt kjørt på dagstrekningen. Fremskrivningsprognoser som for transportkorridor Rest Sverige.</a:t>
          </a:r>
        </a:p>
        <a:p>
          <a:pPr marL="0" marR="0" indent="0" defTabSz="914400" eaLnBrk="1" fontAlgn="auto" latinLnBrk="0" hangingPunct="1">
            <a:lnSpc>
              <a:spcPct val="100000"/>
            </a:lnSpc>
            <a:spcBef>
              <a:spcPts val="0"/>
            </a:spcBef>
            <a:spcAft>
              <a:spcPts val="0"/>
            </a:spcAft>
            <a:buClrTx/>
            <a:buSzTx/>
            <a:buFontTx/>
            <a:buNone/>
            <a:tabLst/>
            <a:defRPr/>
          </a:pPr>
          <a:r>
            <a:rPr lang="nb-NO" sz="1100" baseline="0">
              <a:solidFill>
                <a:schemeClr val="dk1"/>
              </a:solidFill>
              <a:effectLst/>
              <a:latin typeface="+mn-lt"/>
              <a:ea typeface="+mn-ea"/>
              <a:cs typeface="+mn-cs"/>
            </a:rPr>
            <a:t>Godstog antas utelukkende kjørt med elektrisk drift.</a:t>
          </a:r>
          <a:endParaRPr lang="nb-NO">
            <a:effectLst/>
          </a:endParaRPr>
        </a:p>
        <a:p>
          <a:endParaRPr lang="nb-NO">
            <a:effectLst/>
          </a:endParaRPr>
        </a:p>
        <a:p>
          <a:r>
            <a:rPr lang="nb-NO" sz="1100">
              <a:solidFill>
                <a:schemeClr val="dk1"/>
              </a:solidFill>
              <a:effectLst/>
              <a:latin typeface="+mn-lt"/>
              <a:ea typeface="+mn-ea"/>
              <a:cs typeface="+mn-cs"/>
            </a:rPr>
            <a:t>Siste revisjon: desember 2016</a:t>
          </a:r>
          <a:endParaRPr lang="nb-NO" sz="1100" baseline="0"/>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27</xdr:row>
      <xdr:rowOff>0</xdr:rowOff>
    </xdr:from>
    <xdr:to>
      <xdr:col>4</xdr:col>
      <xdr:colOff>0</xdr:colOff>
      <xdr:row>45</xdr:row>
      <xdr:rowOff>171000</xdr:rowOff>
    </xdr:to>
    <xdr:sp macro="" textlink="">
      <xdr:nvSpPr>
        <xdr:cNvPr id="2" name="TextBox 1"/>
        <xdr:cNvSpPr txBox="1"/>
      </xdr:nvSpPr>
      <xdr:spPr>
        <a:xfrm>
          <a:off x="0" y="52197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Trafikkeres kun </a:t>
          </a:r>
          <a:r>
            <a:rPr lang="nb-NO" sz="1100" baseline="0"/>
            <a:t>region- og godstog. Regiontrafikk basert på rutemodell foreslått i R2027. For strekningen Halden-Kornsjø er det tatt utgangspunkt i rutetabel for regiontog 20 (gyldig for høst 2016), og funnet gjennomsnittlig antall regiontogpasseringer på strekningen.</a:t>
          </a:r>
        </a:p>
        <a:p>
          <a:endParaRPr lang="nb-NO" sz="1100" baseline="0"/>
        </a:p>
        <a:p>
          <a:r>
            <a:rPr lang="nb-NO" sz="1100" baseline="0"/>
            <a:t>Tog til Gøteborg er en forlengelse av R20/RE20 fra Halden, og er følgelig ikke spesifisert ytterligere i oversikten.</a:t>
          </a:r>
        </a:p>
        <a:p>
          <a:endParaRPr lang="nb-NO" sz="1100" baseline="0"/>
        </a:p>
        <a:p>
          <a:r>
            <a:rPr lang="nb-NO" sz="1100" baseline="0"/>
            <a:t>Gods: Fremskrivningsprognoser som for transportkorridor Rest Sverige.</a:t>
          </a:r>
        </a:p>
        <a:p>
          <a:pPr marL="0" marR="0" indent="0" defTabSz="914400" eaLnBrk="1" fontAlgn="auto" latinLnBrk="0" hangingPunct="1">
            <a:lnSpc>
              <a:spcPct val="100000"/>
            </a:lnSpc>
            <a:spcBef>
              <a:spcPts val="0"/>
            </a:spcBef>
            <a:spcAft>
              <a:spcPts val="0"/>
            </a:spcAft>
            <a:buClrTx/>
            <a:buSzTx/>
            <a:buFontTx/>
            <a:buNone/>
            <a:tabLst/>
            <a:defRPr/>
          </a:pPr>
          <a:r>
            <a:rPr lang="nb-NO" sz="1100" baseline="0">
              <a:solidFill>
                <a:schemeClr val="dk1"/>
              </a:solidFill>
              <a:effectLst/>
              <a:latin typeface="+mn-lt"/>
              <a:ea typeface="+mn-ea"/>
              <a:cs typeface="+mn-cs"/>
            </a:rPr>
            <a:t>Godstog antas utelukkende kjørt med elektrisk drift.</a:t>
          </a:r>
          <a:endParaRPr lang="nb-NO">
            <a:effectLst/>
          </a:endParaRPr>
        </a:p>
        <a:p>
          <a:endParaRPr lang="nb-NO">
            <a:effectLst/>
          </a:endParaRPr>
        </a:p>
        <a:p>
          <a:r>
            <a:rPr lang="nb-NO" sz="1100">
              <a:solidFill>
                <a:schemeClr val="dk1"/>
              </a:solidFill>
              <a:effectLst/>
              <a:latin typeface="+mn-lt"/>
              <a:ea typeface="+mn-ea"/>
              <a:cs typeface="+mn-cs"/>
            </a:rPr>
            <a:t>Siste revisjon: desember 2016</a:t>
          </a:r>
          <a:endParaRPr lang="nb-NO" sz="11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46</xdr:row>
      <xdr:rowOff>0</xdr:rowOff>
    </xdr:from>
    <xdr:to>
      <xdr:col>4</xdr:col>
      <xdr:colOff>9075</xdr:colOff>
      <xdr:row>64</xdr:row>
      <xdr:rowOff>171000</xdr:rowOff>
    </xdr:to>
    <xdr:sp macro="" textlink="">
      <xdr:nvSpPr>
        <xdr:cNvPr id="2" name="TextBox 1"/>
        <xdr:cNvSpPr txBox="1"/>
      </xdr:nvSpPr>
      <xdr:spPr>
        <a:xfrm>
          <a:off x="0" y="88392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Lokal- og regionaltrafikk basert på prognoser som gitt i R2027.</a:t>
          </a:r>
          <a:r>
            <a:rPr lang="nb-NO" sz="1100" baseline="0"/>
            <a:t> Fjerntog på Bergensbanen er b</a:t>
          </a:r>
          <a:r>
            <a:rPr lang="nb-NO" sz="1100" baseline="0">
              <a:solidFill>
                <a:schemeClr val="dk1"/>
              </a:solidFill>
              <a:effectLst/>
              <a:latin typeface="+mn-lt"/>
              <a:ea typeface="+mn-ea"/>
              <a:cs typeface="+mn-cs"/>
            </a:rPr>
            <a:t>asert på rutetabell for linje 41 Oslo S-Bergen (gyldig for høst 2016). Ruten antas kjørt med El. 18 med varierende vogntyper, gjennomsnittlig totallengde inkl. lok. ca. 200 m.</a:t>
          </a:r>
          <a:endParaRPr lang="nb-NO" sz="1100" baseline="0"/>
        </a:p>
        <a:p>
          <a:endParaRPr lang="nb-NO" sz="1100" baseline="0"/>
        </a:p>
        <a:p>
          <a:r>
            <a:rPr lang="nb-NO" sz="1100" baseline="0">
              <a:solidFill>
                <a:schemeClr val="dk1"/>
              </a:solidFill>
              <a:effectLst/>
              <a:latin typeface="+mn-lt"/>
              <a:ea typeface="+mn-ea"/>
              <a:cs typeface="+mn-cs"/>
            </a:rPr>
            <a:t>Gods: </a:t>
          </a:r>
          <a:r>
            <a:rPr lang="nb-NO" sz="1100" baseline="0"/>
            <a:t>Det antas fremskrivningsprognoser som for transportkorridorene Oslo-Finse på strekningen Hønefoss-Finse og Bergen-Finse på strekningen med samme navn.</a:t>
          </a:r>
        </a:p>
        <a:p>
          <a:r>
            <a:rPr lang="nb-NO" sz="1100" baseline="0"/>
            <a:t>Godstog antas utelukkende kjørt med elektrisk drift.</a:t>
          </a:r>
        </a:p>
        <a:p>
          <a:endParaRPr lang="nb-NO">
            <a:effectLst/>
          </a:endParaRPr>
        </a:p>
        <a:p>
          <a:r>
            <a:rPr lang="nb-NO" sz="1100">
              <a:solidFill>
                <a:schemeClr val="dk1"/>
              </a:solidFill>
              <a:effectLst/>
              <a:latin typeface="+mn-lt"/>
              <a:ea typeface="+mn-ea"/>
              <a:cs typeface="+mn-cs"/>
            </a:rPr>
            <a:t>Siste revisjon: desember 2016</a:t>
          </a:r>
          <a:endParaRPr lang="nb-NO" sz="1100" baseline="0"/>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27</xdr:row>
      <xdr:rowOff>0</xdr:rowOff>
    </xdr:from>
    <xdr:to>
      <xdr:col>4</xdr:col>
      <xdr:colOff>0</xdr:colOff>
      <xdr:row>45</xdr:row>
      <xdr:rowOff>171000</xdr:rowOff>
    </xdr:to>
    <xdr:sp macro="" textlink="">
      <xdr:nvSpPr>
        <xdr:cNvPr id="2" name="TextBox 1"/>
        <xdr:cNvSpPr txBox="1"/>
      </xdr:nvSpPr>
      <xdr:spPr>
        <a:xfrm>
          <a:off x="0" y="52197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Trafikkeres kun </a:t>
          </a:r>
          <a:r>
            <a:rPr lang="nb-NO" sz="1100" baseline="0"/>
            <a:t>regiontog. Regiontrafikk basert på rutemodell foreslått i R2027. Det er antatt kun rushtidsutvidelse mellom Mysen og Rakkestad, ellers grunnrute med ett tog per time samt innsatstog i rushtid og-retning.</a:t>
          </a:r>
        </a:p>
        <a:p>
          <a:endParaRPr lang="nb-NO" sz="1100" baseline="0"/>
        </a:p>
        <a:p>
          <a:r>
            <a:rPr lang="nb-NO" sz="1100" baseline="0"/>
            <a:t>Gods: ikke godstrafikk.</a:t>
          </a:r>
          <a:endParaRPr lang="nb-NO">
            <a:effectLst/>
          </a:endParaRPr>
        </a:p>
        <a:p>
          <a:endParaRPr lang="nb-NO">
            <a:effectLst/>
          </a:endParaRPr>
        </a:p>
        <a:p>
          <a:r>
            <a:rPr lang="nb-NO" sz="1100">
              <a:solidFill>
                <a:schemeClr val="dk1"/>
              </a:solidFill>
              <a:effectLst/>
              <a:latin typeface="+mn-lt"/>
              <a:ea typeface="+mn-ea"/>
              <a:cs typeface="+mn-cs"/>
            </a:rPr>
            <a:t>Siste revisjon: desember 2016</a:t>
          </a:r>
          <a:endParaRPr lang="nb-NO" sz="1100" baseline="0"/>
        </a:p>
      </xdr:txBody>
    </xdr:sp>
    <xdr:clientData/>
  </xdr:twoCellAnchor>
</xdr:wsDr>
</file>

<file path=xl/drawings/drawing31.xml><?xml version="1.0" encoding="utf-8"?>
<xdr:wsDr xmlns:xdr="http://schemas.openxmlformats.org/drawingml/2006/spreadsheetDrawing" xmlns:a="http://schemas.openxmlformats.org/drawingml/2006/main">
  <xdr:twoCellAnchor editAs="oneCell">
    <xdr:from>
      <xdr:col>5</xdr:col>
      <xdr:colOff>57150</xdr:colOff>
      <xdr:row>4</xdr:row>
      <xdr:rowOff>57150</xdr:rowOff>
    </xdr:from>
    <xdr:to>
      <xdr:col>5</xdr:col>
      <xdr:colOff>1724025</xdr:colOff>
      <xdr:row>4</xdr:row>
      <xdr:rowOff>923925</xdr:rowOff>
    </xdr:to>
    <xdr:pic>
      <xdr:nvPicPr>
        <xdr:cNvPr id="4448" name="Picture 1" descr="BM6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800100"/>
          <a:ext cx="16668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85725</xdr:colOff>
      <xdr:row>5</xdr:row>
      <xdr:rowOff>38100</xdr:rowOff>
    </xdr:from>
    <xdr:to>
      <xdr:col>5</xdr:col>
      <xdr:colOff>1733550</xdr:colOff>
      <xdr:row>5</xdr:row>
      <xdr:rowOff>933450</xdr:rowOff>
    </xdr:to>
    <xdr:pic>
      <xdr:nvPicPr>
        <xdr:cNvPr id="4449" name="Picture 2" descr="BM70"/>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62225" y="1752600"/>
          <a:ext cx="1647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85725</xdr:colOff>
      <xdr:row>6</xdr:row>
      <xdr:rowOff>47625</xdr:rowOff>
    </xdr:from>
    <xdr:to>
      <xdr:col>5</xdr:col>
      <xdr:colOff>1743075</xdr:colOff>
      <xdr:row>6</xdr:row>
      <xdr:rowOff>933450</xdr:rowOff>
    </xdr:to>
    <xdr:pic>
      <xdr:nvPicPr>
        <xdr:cNvPr id="4450" name="Picture 3" descr="BM7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62225" y="2733675"/>
          <a:ext cx="16573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85725</xdr:colOff>
      <xdr:row>7</xdr:row>
      <xdr:rowOff>28575</xdr:rowOff>
    </xdr:from>
    <xdr:to>
      <xdr:col>5</xdr:col>
      <xdr:colOff>1724025</xdr:colOff>
      <xdr:row>7</xdr:row>
      <xdr:rowOff>933450</xdr:rowOff>
    </xdr:to>
    <xdr:pic>
      <xdr:nvPicPr>
        <xdr:cNvPr id="4451" name="Picture 4" descr="BM72_2"/>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62225" y="3686175"/>
          <a:ext cx="163830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104775</xdr:colOff>
      <xdr:row>8</xdr:row>
      <xdr:rowOff>38100</xdr:rowOff>
    </xdr:from>
    <xdr:to>
      <xdr:col>5</xdr:col>
      <xdr:colOff>1714500</xdr:colOff>
      <xdr:row>8</xdr:row>
      <xdr:rowOff>914400</xdr:rowOff>
    </xdr:to>
    <xdr:pic>
      <xdr:nvPicPr>
        <xdr:cNvPr id="4452" name="Picture 5" descr="BM7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581275" y="4667250"/>
          <a:ext cx="16097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66675</xdr:colOff>
      <xdr:row>4</xdr:row>
      <xdr:rowOff>38100</xdr:rowOff>
    </xdr:from>
    <xdr:to>
      <xdr:col>9</xdr:col>
      <xdr:colOff>1714500</xdr:colOff>
      <xdr:row>4</xdr:row>
      <xdr:rowOff>952500</xdr:rowOff>
    </xdr:to>
    <xdr:pic>
      <xdr:nvPicPr>
        <xdr:cNvPr id="4453" name="Picture 6" descr="BM92"/>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905625" y="781050"/>
          <a:ext cx="164782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123825</xdr:colOff>
      <xdr:row>6</xdr:row>
      <xdr:rowOff>47625</xdr:rowOff>
    </xdr:from>
    <xdr:to>
      <xdr:col>9</xdr:col>
      <xdr:colOff>1704975</xdr:colOff>
      <xdr:row>6</xdr:row>
      <xdr:rowOff>952500</xdr:rowOff>
    </xdr:to>
    <xdr:pic>
      <xdr:nvPicPr>
        <xdr:cNvPr id="4454" name="Picture 7" descr="Y1"/>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962775" y="2733675"/>
          <a:ext cx="15811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104775</xdr:colOff>
      <xdr:row>5</xdr:row>
      <xdr:rowOff>38100</xdr:rowOff>
    </xdr:from>
    <xdr:to>
      <xdr:col>9</xdr:col>
      <xdr:colOff>1743075</xdr:colOff>
      <xdr:row>5</xdr:row>
      <xdr:rowOff>914400</xdr:rowOff>
    </xdr:to>
    <xdr:pic>
      <xdr:nvPicPr>
        <xdr:cNvPr id="4455" name="Picture 8" descr="BM93_2"/>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943725" y="1752600"/>
          <a:ext cx="16383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85725</xdr:colOff>
      <xdr:row>7</xdr:row>
      <xdr:rowOff>85725</xdr:rowOff>
    </xdr:from>
    <xdr:to>
      <xdr:col>9</xdr:col>
      <xdr:colOff>1714500</xdr:colOff>
      <xdr:row>7</xdr:row>
      <xdr:rowOff>933450</xdr:rowOff>
    </xdr:to>
    <xdr:pic>
      <xdr:nvPicPr>
        <xdr:cNvPr id="4456" name="Picture 10" descr="Di4"/>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924675" y="3743325"/>
          <a:ext cx="1628775"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95250</xdr:colOff>
      <xdr:row>9</xdr:row>
      <xdr:rowOff>47625</xdr:rowOff>
    </xdr:from>
    <xdr:to>
      <xdr:col>5</xdr:col>
      <xdr:colOff>1704975</xdr:colOff>
      <xdr:row>9</xdr:row>
      <xdr:rowOff>904875</xdr:rowOff>
    </xdr:to>
    <xdr:pic>
      <xdr:nvPicPr>
        <xdr:cNvPr id="4457" name="Picture 11" descr="Type7"/>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571750" y="5648325"/>
          <a:ext cx="16097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16</xdr:row>
      <xdr:rowOff>0</xdr:rowOff>
    </xdr:from>
    <xdr:to>
      <xdr:col>4</xdr:col>
      <xdr:colOff>9075</xdr:colOff>
      <xdr:row>34</xdr:row>
      <xdr:rowOff>171000</xdr:rowOff>
    </xdr:to>
    <xdr:sp macro="" textlink="">
      <xdr:nvSpPr>
        <xdr:cNvPr id="3" name="TextBox 2"/>
        <xdr:cNvSpPr txBox="1"/>
      </xdr:nvSpPr>
      <xdr:spPr>
        <a:xfrm>
          <a:off x="0" y="31242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Basert på rutetabell</a:t>
          </a:r>
          <a:r>
            <a:rPr lang="nb-NO" sz="1100" baseline="0"/>
            <a:t> for 07.2016-12.2016 og gj.snittlig antall avganger pr. døgn fra Notodden til Porsgrunn, multiplisert med 2 for returtog.</a:t>
          </a:r>
        </a:p>
        <a:p>
          <a:r>
            <a:rPr lang="nb-NO" sz="1100" baseline="0"/>
            <a:t>For strekningen Skien-Porsgrunn er det tatt utgangspunkt i rutemodell gitt i R2027, med 72 daglige passeringer av regiontog fra Vestfoldbanen i tillegg til lokaltrafikk på Bratsbergbanen.</a:t>
          </a:r>
        </a:p>
        <a:p>
          <a:r>
            <a:rPr lang="nb-NO" sz="1100" baseline="0"/>
            <a:t>Døgnfordeling som for 2011. Antas kjørt med Flirt.</a:t>
          </a:r>
        </a:p>
        <a:p>
          <a:endParaRPr lang="nb-NO" sz="1100" baseline="0"/>
        </a:p>
        <a:p>
          <a:r>
            <a:rPr lang="nb-NO" sz="1100" baseline="0"/>
            <a:t>Gods: HBØ-NGU er felles strekk med Sørlandsbanen.</a:t>
          </a:r>
        </a:p>
        <a:p>
          <a:endParaRPr lang="nb-NO">
            <a:effectLst/>
          </a:endParaRPr>
        </a:p>
        <a:p>
          <a:r>
            <a:rPr lang="nb-NO" sz="1100">
              <a:solidFill>
                <a:schemeClr val="dk1"/>
              </a:solidFill>
              <a:effectLst/>
              <a:latin typeface="+mn-lt"/>
              <a:ea typeface="+mn-ea"/>
              <a:cs typeface="+mn-cs"/>
            </a:rPr>
            <a:t>Siste revisjon: desember 2016</a:t>
          </a:r>
          <a:endParaRPr lang="nb-NO" sz="1100" baseline="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68</xdr:row>
      <xdr:rowOff>0</xdr:rowOff>
    </xdr:from>
    <xdr:to>
      <xdr:col>4</xdr:col>
      <xdr:colOff>9075</xdr:colOff>
      <xdr:row>86</xdr:row>
      <xdr:rowOff>171000</xdr:rowOff>
    </xdr:to>
    <xdr:sp macro="" textlink="">
      <xdr:nvSpPr>
        <xdr:cNvPr id="2" name="TextBox 1"/>
        <xdr:cNvSpPr txBox="1"/>
      </xdr:nvSpPr>
      <xdr:spPr>
        <a:xfrm>
          <a:off x="0" y="130302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Regionaltrafikk basert på prognoser som gitt i R2027.</a:t>
          </a:r>
        </a:p>
        <a:p>
          <a:r>
            <a:rPr lang="nb-NO" sz="1100" baseline="0"/>
            <a:t>Regiontog antas kjørt med type 74/75 (Flirt).</a:t>
          </a:r>
        </a:p>
        <a:p>
          <a:r>
            <a:rPr lang="nb-NO" sz="1100" baseline="0"/>
            <a:t>Fjerntog på Dovrebanen er antatt kjørt med samme materiell som per høst 2016 (El. 18 og type 73). Basert på rutetabell for rute 21 Oslo S-Dombås-Trondheim og rute 22 Oslo S-Dombås-Åndalsnes (begge gyldig for høst 2016).</a:t>
          </a:r>
        </a:p>
        <a:p>
          <a:endParaRPr lang="nb-NO" sz="1100" baseline="0"/>
        </a:p>
        <a:p>
          <a:r>
            <a:rPr lang="nb-NO" sz="1100" baseline="0"/>
            <a:t>Gods: Det antas fremskrivningsprognoser som for transportkorridor Oslo-Støren og Støren-Trondheim for de respektive strekningene.</a:t>
          </a:r>
        </a:p>
        <a:p>
          <a:r>
            <a:rPr lang="nb-NO" sz="1100" baseline="0"/>
            <a:t>Godstog antas utelukkende kjørt med elektrisk drift.</a:t>
          </a:r>
        </a:p>
        <a:p>
          <a:endParaRPr lang="nb-NO">
            <a:effectLst/>
          </a:endParaRPr>
        </a:p>
        <a:p>
          <a:r>
            <a:rPr lang="nb-NO" sz="1100">
              <a:solidFill>
                <a:schemeClr val="dk1"/>
              </a:solidFill>
              <a:effectLst/>
              <a:latin typeface="+mn-lt"/>
              <a:ea typeface="+mn-ea"/>
              <a:cs typeface="+mn-cs"/>
            </a:rPr>
            <a:t>Siste revisjon: desember 2016</a:t>
          </a:r>
          <a:endParaRPr lang="nb-NO" sz="1100" baseline="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xdr:row>
      <xdr:rowOff>0</xdr:rowOff>
    </xdr:from>
    <xdr:to>
      <xdr:col>4</xdr:col>
      <xdr:colOff>9075</xdr:colOff>
      <xdr:row>41</xdr:row>
      <xdr:rowOff>171000</xdr:rowOff>
    </xdr:to>
    <xdr:sp macro="" textlink="">
      <xdr:nvSpPr>
        <xdr:cNvPr id="3" name="TextBox 2"/>
        <xdr:cNvSpPr txBox="1"/>
      </xdr:nvSpPr>
      <xdr:spPr>
        <a:xfrm>
          <a:off x="0" y="44577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t>Lokal- og regionaltrafikk basert på prognoser som gitt i R2027.</a:t>
          </a:r>
          <a:r>
            <a:rPr lang="nb-NO" sz="1100" baseline="0"/>
            <a:t> Flytog basert på dagens rutetabell og utvidelse til Lysaker for 10 min. intervall.</a:t>
          </a:r>
        </a:p>
        <a:p>
          <a:r>
            <a:rPr lang="nb-NO" sz="1100" baseline="0"/>
            <a:t>Sørlandsbanen er antatt kjørt med samme materiell som per høst 2016 (El. 18 (26 % av avganger) og type 73 (73 %)). Basert på rutetabell for rute 50 Oslo S-Kristiansand-Stavanger (gyldig for høst 2016).</a:t>
          </a:r>
        </a:p>
        <a:p>
          <a:r>
            <a:rPr lang="nb-NO" sz="1100" baseline="0"/>
            <a:t>Bergensbanen antas kjørt på Ringeriksbanen i 2027 med El. 18, via Sandvika.</a:t>
          </a:r>
        </a:p>
        <a:p>
          <a:endParaRPr lang="nb-NO" sz="1100" baseline="0"/>
        </a:p>
        <a:p>
          <a:r>
            <a:rPr lang="nb-NO" sz="1100" baseline="0"/>
            <a:t>Gods: trafikk til/fra Drammen havn og Sørlandsbanen. Gods til Bergensbanen er antatt kjørt over Roa-Hønefoss-banen.</a:t>
          </a:r>
        </a:p>
        <a:p>
          <a:r>
            <a:rPr lang="nb-NO" sz="1100" baseline="0"/>
            <a:t>Det antas fremskrivningsprognoser som for transportkorridor Hokksund-Stavanger.</a:t>
          </a:r>
        </a:p>
        <a:p>
          <a:r>
            <a:rPr lang="nb-NO" sz="1100" baseline="0"/>
            <a:t>Godstog antas utelukkende kjørt med elektrisk drift.</a:t>
          </a:r>
        </a:p>
        <a:p>
          <a:endParaRPr lang="nb-NO">
            <a:effectLst/>
          </a:endParaRPr>
        </a:p>
        <a:p>
          <a:r>
            <a:rPr lang="nb-NO" sz="1100">
              <a:solidFill>
                <a:schemeClr val="dk1"/>
              </a:solidFill>
              <a:effectLst/>
              <a:latin typeface="+mn-lt"/>
              <a:ea typeface="+mn-ea"/>
              <a:cs typeface="+mn-cs"/>
            </a:rPr>
            <a:t>Siste revisjon: desember 2016</a:t>
          </a:r>
          <a:endParaRPr lang="nb-NO" sz="1100" baseline="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14</xdr:row>
      <xdr:rowOff>0</xdr:rowOff>
    </xdr:from>
    <xdr:to>
      <xdr:col>4</xdr:col>
      <xdr:colOff>0</xdr:colOff>
      <xdr:row>32</xdr:row>
      <xdr:rowOff>171000</xdr:rowOff>
    </xdr:to>
    <xdr:sp macro="" textlink="">
      <xdr:nvSpPr>
        <xdr:cNvPr id="2" name="TextBox 1"/>
        <xdr:cNvSpPr txBox="1"/>
      </xdr:nvSpPr>
      <xdr:spPr>
        <a:xfrm>
          <a:off x="0" y="27432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aseline="0"/>
            <a:t>Basert på rutetabell for rute 42 Flåm-Myrdal (gyldig for høst 2016). Banen har ca. dobbelt antall avganger i sommersesongen fra medio april til primo oktober i forhold til vintersesongen.</a:t>
          </a:r>
        </a:p>
        <a:p>
          <a:endParaRPr lang="nb-NO" sz="1100" baseline="0"/>
        </a:p>
        <a:p>
          <a:r>
            <a:rPr lang="nb-NO" sz="1100" baseline="0"/>
            <a:t>Gods: det kjøres ikke godstrafikk på banen.</a:t>
          </a:r>
        </a:p>
        <a:p>
          <a:endParaRPr lang="nb-NO">
            <a:effectLst/>
          </a:endParaRPr>
        </a:p>
        <a:p>
          <a:r>
            <a:rPr lang="nb-NO" sz="1100">
              <a:solidFill>
                <a:schemeClr val="dk1"/>
              </a:solidFill>
              <a:effectLst/>
              <a:latin typeface="+mn-lt"/>
              <a:ea typeface="+mn-ea"/>
              <a:cs typeface="+mn-cs"/>
            </a:rPr>
            <a:t>Siste revisjon: desember 2016</a:t>
          </a:r>
          <a:endParaRPr lang="nb-NO" sz="1100" baseline="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14</xdr:row>
      <xdr:rowOff>0</xdr:rowOff>
    </xdr:from>
    <xdr:to>
      <xdr:col>4</xdr:col>
      <xdr:colOff>0</xdr:colOff>
      <xdr:row>32</xdr:row>
      <xdr:rowOff>171000</xdr:rowOff>
    </xdr:to>
    <xdr:sp macro="" textlink="">
      <xdr:nvSpPr>
        <xdr:cNvPr id="2" name="TextBox 1"/>
        <xdr:cNvSpPr txBox="1"/>
      </xdr:nvSpPr>
      <xdr:spPr>
        <a:xfrm>
          <a:off x="0" y="27432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baseline="0"/>
            <a:t>Basert på rutetabell for rute 42 Flåm-Myrdal (gyldig for høst 2016). Banen har ca. dobbelt antall avganger i sommersesongen fra medio april til primo oktober i forhold til vintersesongen.</a:t>
          </a:r>
        </a:p>
        <a:p>
          <a:endParaRPr lang="nb-NO" sz="1100" baseline="0"/>
        </a:p>
        <a:p>
          <a:r>
            <a:rPr lang="nb-NO" sz="1100" baseline="0"/>
            <a:t>Gods: det kjøres ikke godstrafikk på banen.</a:t>
          </a:r>
        </a:p>
        <a:p>
          <a:endParaRPr lang="nb-NO">
            <a:effectLst/>
          </a:endParaRPr>
        </a:p>
        <a:p>
          <a:r>
            <a:rPr lang="nb-NO" sz="1100">
              <a:solidFill>
                <a:schemeClr val="dk1"/>
              </a:solidFill>
              <a:effectLst/>
              <a:latin typeface="+mn-lt"/>
              <a:ea typeface="+mn-ea"/>
              <a:cs typeface="+mn-cs"/>
            </a:rPr>
            <a:t>Siste revisjon: desember 2016</a:t>
          </a:r>
          <a:endParaRPr lang="nb-NO" sz="1100" baseline="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12</xdr:row>
      <xdr:rowOff>0</xdr:rowOff>
    </xdr:from>
    <xdr:to>
      <xdr:col>4</xdr:col>
      <xdr:colOff>113850</xdr:colOff>
      <xdr:row>30</xdr:row>
      <xdr:rowOff>171000</xdr:rowOff>
    </xdr:to>
    <xdr:sp macro="" textlink="">
      <xdr:nvSpPr>
        <xdr:cNvPr id="3" name="TextBox 2"/>
        <xdr:cNvSpPr txBox="1"/>
      </xdr:nvSpPr>
      <xdr:spPr>
        <a:xfrm>
          <a:off x="0" y="2362200"/>
          <a:ext cx="3600000" cy="3600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b-NO" sz="1100">
              <a:solidFill>
                <a:schemeClr val="dk1"/>
              </a:solidFill>
              <a:effectLst/>
              <a:latin typeface="+mn-lt"/>
              <a:ea typeface="+mn-ea"/>
              <a:cs typeface="+mn-cs"/>
            </a:rPr>
            <a:t>Lokal- og regionaltrafikk basert på prognoser som gitt i R2027.</a:t>
          </a:r>
          <a:r>
            <a:rPr lang="nb-NO" sz="1100" baseline="0">
              <a:solidFill>
                <a:schemeClr val="dk1"/>
              </a:solidFill>
              <a:effectLst/>
              <a:latin typeface="+mn-lt"/>
              <a:ea typeface="+mn-ea"/>
              <a:cs typeface="+mn-cs"/>
            </a:rPr>
            <a:t> Flytog basert på dagens rutetabell og utvidelse til Lysaker for 10 min. intervall.</a:t>
          </a:r>
          <a:endParaRPr lang="nb-NO">
            <a:effectLst/>
          </a:endParaRPr>
        </a:p>
        <a:p>
          <a:r>
            <a:rPr lang="nb-NO" sz="1100" baseline="0">
              <a:solidFill>
                <a:schemeClr val="dk1"/>
              </a:solidFill>
              <a:effectLst/>
              <a:latin typeface="+mn-lt"/>
              <a:ea typeface="+mn-ea"/>
              <a:cs typeface="+mn-cs"/>
            </a:rPr>
            <a:t>Antatt trafikkert kun av gods-, region-, fjern- og flytog. Alle fullstoppende lokaltog antas kjørt på Hovedbanen.</a:t>
          </a:r>
        </a:p>
        <a:p>
          <a:r>
            <a:rPr lang="nb-NO" sz="1100" baseline="0">
              <a:solidFill>
                <a:schemeClr val="dk1"/>
              </a:solidFill>
              <a:effectLst/>
              <a:latin typeface="+mn-lt"/>
              <a:ea typeface="+mn-ea"/>
              <a:cs typeface="+mn-cs"/>
            </a:rPr>
            <a:t>Fjerntog er basert på rutetabell for rute 21 (gyldig for høst 2016).</a:t>
          </a:r>
          <a:endParaRPr lang="nb-NO">
            <a:effectLst/>
          </a:endParaRPr>
        </a:p>
        <a:p>
          <a:endParaRPr lang="nb-NO" sz="1100" baseline="0">
            <a:solidFill>
              <a:schemeClr val="dk1"/>
            </a:solidFill>
            <a:effectLst/>
            <a:latin typeface="+mn-lt"/>
            <a:ea typeface="+mn-ea"/>
            <a:cs typeface="+mn-cs"/>
          </a:endParaRPr>
        </a:p>
        <a:p>
          <a:r>
            <a:rPr lang="nb-NO" sz="1100" baseline="0">
              <a:solidFill>
                <a:schemeClr val="dk1"/>
              </a:solidFill>
              <a:effectLst/>
              <a:latin typeface="+mn-lt"/>
              <a:ea typeface="+mn-ea"/>
              <a:cs typeface="+mn-cs"/>
            </a:rPr>
            <a:t>Gods: primært gods- og drivstofftog til OSL Gardermoen som kommer inn på banen ved Langeland. </a:t>
          </a:r>
        </a:p>
        <a:p>
          <a:r>
            <a:rPr lang="nb-NO" sz="1100" baseline="0">
              <a:solidFill>
                <a:schemeClr val="dk1"/>
              </a:solidFill>
              <a:effectLst/>
              <a:latin typeface="+mn-lt"/>
              <a:ea typeface="+mn-ea"/>
              <a:cs typeface="+mn-cs"/>
            </a:rPr>
            <a:t>Godstrafikk fra Oslo og nordover til bl.a. Dovrebanen er antatt kjørt over Hovedbanen.</a:t>
          </a:r>
          <a:endParaRPr lang="nb-NO">
            <a:effectLst/>
          </a:endParaRPr>
        </a:p>
        <a:p>
          <a:r>
            <a:rPr lang="nb-NO" sz="1100" baseline="0">
              <a:solidFill>
                <a:schemeClr val="dk1"/>
              </a:solidFill>
              <a:effectLst/>
              <a:latin typeface="+mn-lt"/>
              <a:ea typeface="+mn-ea"/>
              <a:cs typeface="+mn-cs"/>
            </a:rPr>
            <a:t>Det antas fremskrivningsprognoser som for transportkorridor Oslo-Støren.</a:t>
          </a:r>
          <a:endParaRPr lang="nb-NO">
            <a:effectLst/>
          </a:endParaRPr>
        </a:p>
        <a:p>
          <a:r>
            <a:rPr lang="nb-NO" sz="1100" baseline="0">
              <a:solidFill>
                <a:schemeClr val="dk1"/>
              </a:solidFill>
              <a:effectLst/>
              <a:latin typeface="+mn-lt"/>
              <a:ea typeface="+mn-ea"/>
              <a:cs typeface="+mn-cs"/>
            </a:rPr>
            <a:t>Godstog antas utelukkende kjørt med elektrisk drift.</a:t>
          </a:r>
          <a:endParaRPr lang="nb-NO">
            <a:effectLst/>
          </a:endParaRPr>
        </a:p>
        <a:p>
          <a:endParaRPr lang="nb-NO">
            <a:effectLst/>
          </a:endParaRPr>
        </a:p>
        <a:p>
          <a:r>
            <a:rPr lang="nb-NO" sz="1100">
              <a:solidFill>
                <a:schemeClr val="dk1"/>
              </a:solidFill>
              <a:effectLst/>
              <a:latin typeface="+mn-lt"/>
              <a:ea typeface="+mn-ea"/>
              <a:cs typeface="+mn-cs"/>
            </a:rPr>
            <a:t>Siste revisjon: desember 2016</a:t>
          </a:r>
          <a:endParaRPr lang="nb-NO"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sz="11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1.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2.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4.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5.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tabColor indexed="13"/>
    <pageSetUpPr fitToPage="1"/>
  </sheetPr>
  <dimension ref="A1:K41"/>
  <sheetViews>
    <sheetView showGridLines="0" showZeros="0" tabSelected="1" showOutlineSymbols="0" workbookViewId="0"/>
  </sheetViews>
  <sheetFormatPr baseColWidth="10" defaultRowHeight="12.75"/>
  <cols>
    <col min="1" max="1" width="28.42578125" style="502" customWidth="1"/>
    <col min="2" max="2" width="11.42578125" style="502"/>
    <col min="3" max="3" width="33.7109375" style="502" bestFit="1" customWidth="1"/>
    <col min="4" max="4" width="11.42578125" style="502"/>
    <col min="5" max="5" width="21.85546875" style="502" customWidth="1"/>
    <col min="6" max="9" width="11.42578125" style="502"/>
    <col min="10" max="10" width="12.85546875" style="502" customWidth="1"/>
    <col min="11" max="11" width="13.5703125" style="502" customWidth="1"/>
    <col min="12" max="16384" width="11.42578125" style="502"/>
  </cols>
  <sheetData>
    <row r="1" spans="1:11" ht="15.75" customHeight="1">
      <c r="A1" s="499"/>
      <c r="B1" s="500"/>
      <c r="C1" s="500"/>
      <c r="D1" s="501"/>
      <c r="E1" s="501"/>
      <c r="F1" s="500"/>
      <c r="G1" s="500"/>
      <c r="H1" s="500"/>
      <c r="I1" s="500"/>
      <c r="J1" s="500"/>
      <c r="K1" s="500"/>
    </row>
    <row r="2" spans="1:11" ht="15.75" customHeight="1">
      <c r="A2" s="500"/>
      <c r="B2" s="500"/>
      <c r="C2" s="500"/>
      <c r="D2" s="500"/>
      <c r="E2" s="500"/>
      <c r="F2" s="500"/>
      <c r="G2" s="500"/>
      <c r="H2" s="500"/>
      <c r="I2" s="500"/>
      <c r="J2" s="500"/>
      <c r="K2" s="500"/>
    </row>
    <row r="3" spans="1:11" ht="15.75" customHeight="1">
      <c r="A3" s="500"/>
      <c r="B3" s="500"/>
      <c r="C3" s="500"/>
      <c r="D3" s="500"/>
      <c r="E3" s="500"/>
      <c r="F3" s="500"/>
      <c r="G3" s="500"/>
      <c r="H3" s="500"/>
      <c r="I3" s="500"/>
      <c r="J3" s="500"/>
      <c r="K3" s="500"/>
    </row>
    <row r="4" spans="1:11" ht="15.75" customHeight="1">
      <c r="A4" s="500"/>
      <c r="B4" s="500"/>
      <c r="C4" s="500"/>
      <c r="D4" s="500"/>
      <c r="E4" s="500"/>
      <c r="F4" s="500"/>
      <c r="G4" s="500"/>
      <c r="H4" s="500"/>
      <c r="I4" s="500"/>
      <c r="J4" s="500"/>
      <c r="K4" s="500"/>
    </row>
    <row r="5" spans="1:11" ht="15.75" customHeight="1">
      <c r="A5" s="500"/>
      <c r="B5" s="500"/>
      <c r="C5" s="500"/>
    </row>
    <row r="6" spans="1:11" ht="15.75" customHeight="1">
      <c r="A6" s="500"/>
      <c r="B6" s="500"/>
      <c r="C6" s="500"/>
    </row>
    <row r="7" spans="1:11" ht="15.75" customHeight="1">
      <c r="A7" s="500"/>
      <c r="B7" s="500"/>
      <c r="C7" s="500"/>
    </row>
    <row r="8" spans="1:11" ht="27.75">
      <c r="A8" s="500"/>
      <c r="B8" s="503" t="s">
        <v>1167</v>
      </c>
      <c r="C8" s="504"/>
      <c r="D8" s="500"/>
      <c r="E8" s="500"/>
      <c r="F8" s="500"/>
      <c r="G8" s="500"/>
      <c r="H8" s="500"/>
    </row>
    <row r="9" spans="1:11" ht="15.75" customHeight="1">
      <c r="A9" s="500"/>
      <c r="B9" s="505" t="s">
        <v>30</v>
      </c>
      <c r="C9" s="504"/>
      <c r="D9" s="500"/>
      <c r="E9" s="500"/>
      <c r="F9" s="500"/>
      <c r="G9" s="500"/>
      <c r="H9" s="500"/>
    </row>
    <row r="10" spans="1:11" ht="15.75" customHeight="1">
      <c r="A10" s="500"/>
      <c r="B10" s="506"/>
      <c r="C10" s="504"/>
      <c r="D10" s="500"/>
      <c r="E10" s="500"/>
      <c r="F10" s="500"/>
      <c r="G10" s="500"/>
      <c r="H10" s="500"/>
    </row>
    <row r="11" spans="1:11" ht="15.75" customHeight="1">
      <c r="A11" s="500"/>
      <c r="B11" s="504"/>
      <c r="C11" s="512"/>
      <c r="D11" s="500"/>
      <c r="E11" s="508"/>
      <c r="F11" s="508"/>
      <c r="G11" s="500"/>
      <c r="H11" s="500"/>
    </row>
    <row r="12" spans="1:11" ht="15.75" customHeight="1">
      <c r="A12" s="500"/>
      <c r="B12" s="506"/>
      <c r="C12" s="512" t="s">
        <v>8</v>
      </c>
      <c r="D12" s="500"/>
      <c r="E12" s="507"/>
      <c r="F12" s="507"/>
      <c r="G12" s="500"/>
      <c r="H12" s="500"/>
    </row>
    <row r="13" spans="1:11" ht="15.75" customHeight="1">
      <c r="A13" s="500"/>
      <c r="B13" s="506"/>
      <c r="C13" s="512" t="s">
        <v>9</v>
      </c>
      <c r="D13" s="500"/>
      <c r="E13" s="509"/>
      <c r="F13" s="509"/>
      <c r="G13" s="500"/>
      <c r="H13" s="500"/>
    </row>
    <row r="14" spans="1:11" ht="15.75" customHeight="1">
      <c r="A14" s="500"/>
      <c r="B14" s="506"/>
      <c r="C14" s="512" t="s">
        <v>29</v>
      </c>
      <c r="D14" s="500"/>
      <c r="E14" s="507"/>
      <c r="F14" s="507"/>
      <c r="G14" s="500"/>
      <c r="H14" s="500"/>
    </row>
    <row r="15" spans="1:11" ht="15.75" customHeight="1">
      <c r="A15" s="500"/>
      <c r="B15" s="506"/>
      <c r="C15" s="512" t="s">
        <v>10</v>
      </c>
      <c r="D15" s="500"/>
      <c r="E15" s="500"/>
      <c r="F15" s="500"/>
      <c r="G15" s="500"/>
      <c r="H15" s="500"/>
    </row>
    <row r="16" spans="1:11" ht="15.75" customHeight="1">
      <c r="A16" s="500"/>
      <c r="B16" s="506"/>
      <c r="C16" s="512" t="s">
        <v>1131</v>
      </c>
      <c r="D16" s="500"/>
      <c r="E16" s="510"/>
      <c r="F16" s="510"/>
      <c r="G16" s="500"/>
      <c r="H16" s="500"/>
    </row>
    <row r="17" spans="1:8" ht="15.75" customHeight="1">
      <c r="A17" s="500"/>
      <c r="B17" s="506"/>
      <c r="C17" s="512" t="s">
        <v>12</v>
      </c>
      <c r="D17" s="500"/>
      <c r="E17" s="510"/>
      <c r="F17" s="510"/>
      <c r="G17" s="500"/>
      <c r="H17" s="500"/>
    </row>
    <row r="18" spans="1:8" ht="15.75" customHeight="1">
      <c r="A18" s="500"/>
      <c r="B18" s="506"/>
      <c r="C18" s="512" t="s">
        <v>33</v>
      </c>
      <c r="D18" s="500"/>
      <c r="E18" s="510"/>
      <c r="F18" s="510"/>
      <c r="G18" s="500"/>
      <c r="H18" s="500"/>
    </row>
    <row r="19" spans="1:8" ht="15.75" customHeight="1">
      <c r="A19" s="500"/>
      <c r="B19" s="506"/>
      <c r="C19" s="512" t="s">
        <v>13</v>
      </c>
      <c r="D19" s="500"/>
      <c r="E19" s="510"/>
      <c r="F19" s="510"/>
      <c r="G19" s="500"/>
      <c r="H19" s="500"/>
    </row>
    <row r="20" spans="1:8" ht="15.75" customHeight="1">
      <c r="A20" s="500"/>
      <c r="B20" s="506"/>
      <c r="C20" s="512" t="s">
        <v>31</v>
      </c>
      <c r="D20" s="500"/>
      <c r="E20" s="500"/>
      <c r="F20" s="500"/>
      <c r="G20" s="500"/>
      <c r="H20" s="500"/>
    </row>
    <row r="21" spans="1:8" ht="15.75" customHeight="1">
      <c r="A21" s="500"/>
      <c r="B21" s="506"/>
      <c r="C21" s="512" t="s">
        <v>14</v>
      </c>
      <c r="D21" s="500"/>
      <c r="E21" s="500"/>
      <c r="F21" s="500"/>
      <c r="G21" s="500"/>
      <c r="H21" s="500"/>
    </row>
    <row r="22" spans="1:8" ht="15.75" customHeight="1">
      <c r="A22" s="500"/>
      <c r="B22" s="506"/>
      <c r="C22" s="512" t="s">
        <v>15</v>
      </c>
      <c r="D22" s="500"/>
      <c r="E22" s="500"/>
      <c r="F22" s="500"/>
      <c r="G22" s="500"/>
      <c r="H22" s="500"/>
    </row>
    <row r="23" spans="1:8" ht="15.75" customHeight="1">
      <c r="A23" s="500"/>
      <c r="B23" s="506"/>
      <c r="C23" s="512" t="s">
        <v>16</v>
      </c>
      <c r="D23" s="500"/>
      <c r="E23" s="500"/>
      <c r="F23" s="500"/>
      <c r="G23" s="500"/>
      <c r="H23" s="500"/>
    </row>
    <row r="24" spans="1:8" ht="15.75" customHeight="1">
      <c r="A24" s="500"/>
      <c r="B24" s="506"/>
      <c r="C24" s="512" t="s">
        <v>17</v>
      </c>
      <c r="D24" s="500"/>
      <c r="E24" s="500"/>
      <c r="F24" s="500"/>
      <c r="G24" s="500"/>
      <c r="H24" s="500"/>
    </row>
    <row r="25" spans="1:8" ht="15.75" customHeight="1">
      <c r="A25" s="500"/>
      <c r="B25" s="506"/>
      <c r="C25" s="512" t="s">
        <v>32</v>
      </c>
      <c r="D25" s="500"/>
      <c r="E25" s="500"/>
      <c r="F25" s="500"/>
      <c r="G25" s="500"/>
      <c r="H25" s="500"/>
    </row>
    <row r="26" spans="1:8" ht="15.75" customHeight="1">
      <c r="A26" s="500"/>
      <c r="B26" s="506"/>
      <c r="C26" s="512" t="s">
        <v>20</v>
      </c>
      <c r="D26" s="500"/>
      <c r="E26" s="500"/>
      <c r="F26" s="500"/>
      <c r="G26" s="500"/>
      <c r="H26" s="500"/>
    </row>
    <row r="27" spans="1:8" ht="15.75" customHeight="1">
      <c r="A27" s="500"/>
      <c r="B27" s="506"/>
      <c r="C27" s="512" t="s">
        <v>1120</v>
      </c>
      <c r="D27" s="500"/>
      <c r="E27" s="500"/>
      <c r="F27" s="500"/>
      <c r="G27" s="500"/>
      <c r="H27" s="500"/>
    </row>
    <row r="28" spans="1:8" ht="15.75" customHeight="1">
      <c r="A28" s="500"/>
      <c r="B28" s="506"/>
      <c r="C28" s="512" t="s">
        <v>74</v>
      </c>
      <c r="D28" s="500"/>
      <c r="E28" s="500"/>
      <c r="F28" s="500"/>
      <c r="G28" s="500"/>
      <c r="H28" s="500"/>
    </row>
    <row r="29" spans="1:8" ht="15.75" customHeight="1">
      <c r="A29" s="500"/>
      <c r="B29" s="506"/>
      <c r="C29" s="512" t="s">
        <v>21</v>
      </c>
      <c r="D29" s="500"/>
      <c r="E29" s="500"/>
      <c r="F29" s="500"/>
      <c r="G29" s="500"/>
      <c r="H29" s="500"/>
    </row>
    <row r="30" spans="1:8" ht="15.75" customHeight="1">
      <c r="A30" s="500"/>
      <c r="B30" s="506"/>
      <c r="C30" s="512" t="s">
        <v>22</v>
      </c>
      <c r="D30" s="500"/>
      <c r="E30" s="500"/>
      <c r="F30" s="500"/>
      <c r="G30" s="500"/>
      <c r="H30" s="500"/>
    </row>
    <row r="31" spans="1:8" ht="15.75" customHeight="1">
      <c r="A31" s="500"/>
      <c r="B31" s="506"/>
      <c r="C31" s="512" t="s">
        <v>23</v>
      </c>
      <c r="D31" s="500"/>
      <c r="E31" s="500"/>
      <c r="F31" s="500"/>
      <c r="G31" s="500"/>
      <c r="H31" s="500"/>
    </row>
    <row r="32" spans="1:8" ht="15.75" customHeight="1">
      <c r="A32" s="500"/>
      <c r="B32" s="506"/>
      <c r="C32" s="512" t="s">
        <v>25</v>
      </c>
      <c r="D32" s="500"/>
      <c r="E32" s="500"/>
      <c r="F32" s="500"/>
      <c r="G32" s="500"/>
      <c r="H32" s="500"/>
    </row>
    <row r="33" spans="1:8" ht="15.75" customHeight="1">
      <c r="A33" s="500"/>
      <c r="B33" s="506"/>
      <c r="C33" s="512" t="s">
        <v>24</v>
      </c>
      <c r="D33" s="500"/>
      <c r="E33" s="500"/>
      <c r="F33" s="500"/>
      <c r="G33" s="500"/>
      <c r="H33" s="500"/>
    </row>
    <row r="34" spans="1:8" ht="15.75" customHeight="1">
      <c r="A34" s="500"/>
      <c r="B34" s="506"/>
      <c r="C34" s="512" t="s">
        <v>26</v>
      </c>
      <c r="D34" s="500"/>
      <c r="E34" s="500"/>
      <c r="F34" s="500"/>
      <c r="G34" s="500"/>
      <c r="H34" s="500"/>
    </row>
    <row r="35" spans="1:8" ht="15.75" customHeight="1">
      <c r="B35" s="506"/>
      <c r="C35" s="512" t="s">
        <v>1132</v>
      </c>
      <c r="D35" s="500"/>
      <c r="E35" s="500"/>
      <c r="F35" s="500"/>
      <c r="G35" s="500"/>
      <c r="H35" s="500"/>
    </row>
    <row r="36" spans="1:8" ht="15.75" customHeight="1">
      <c r="B36" s="504"/>
      <c r="C36" s="512" t="s">
        <v>19</v>
      </c>
      <c r="D36" s="500"/>
      <c r="E36" s="500"/>
      <c r="F36" s="500"/>
      <c r="G36" s="500"/>
    </row>
    <row r="37" spans="1:8" ht="15.75" customHeight="1">
      <c r="B37" s="504"/>
      <c r="C37" s="512" t="s">
        <v>18</v>
      </c>
      <c r="D37" s="500"/>
      <c r="E37" s="500"/>
      <c r="F37" s="500"/>
      <c r="G37" s="511"/>
    </row>
    <row r="38" spans="1:8" ht="15.75" customHeight="1">
      <c r="B38" s="506"/>
      <c r="C38" s="513"/>
    </row>
    <row r="39" spans="1:8" ht="15.75" customHeight="1">
      <c r="B39" s="506"/>
      <c r="C39" s="514" t="s">
        <v>28</v>
      </c>
    </row>
    <row r="40" spans="1:8" ht="15.75" customHeight="1">
      <c r="B40" s="506"/>
      <c r="C40" s="513"/>
    </row>
    <row r="41" spans="1:8" ht="15.75" customHeight="1"/>
  </sheetData>
  <sheetProtection selectLockedCells="1"/>
  <phoneticPr fontId="8" type="noConversion"/>
  <hyperlinks>
    <hyperlink ref="C12" location="Arendalsbanen!A1" tooltip="Klikk for å komme til ark med trafikktall" display="Arendalslinjen"/>
    <hyperlink ref="C13" location="Bergensbanen!A1" tooltip="Klikk for å komme til ark med trafikktall" display="Bergensbanen"/>
    <hyperlink ref="C14" location="Bratsbergbanen!A1" tooltip="Klikk for å komme til ark med trafikktall" display="Bratsbergbanen"/>
    <hyperlink ref="C15" location="Dovrebanen!A1" tooltip="Klikk for å komme til ark med trafikktall" display="Dovrebanen"/>
    <hyperlink ref="C16" location="Drammenbanen!A1" tooltip="Klikk for å komme til ark med trafikktall" display="Drammenbanen"/>
    <hyperlink ref="C17" location="Flåmsbana!A1" tooltip="Klikk for å komme til ark med trafikktall" display="Flåmsbana"/>
    <hyperlink ref="C18" location="Gardermobanen!A1" tooltip="Klikk for å komme til ark med trafikktall" display="Gardermobanen"/>
    <hyperlink ref="C19" location="Gjøvikbanen!A1" tooltip="Klikk for å komme til ark med trafikktall" display="Gjøvikbanen"/>
    <hyperlink ref="C20" location="'Grefsen-Alnabru'!A1" tooltip="Klikk for å komme til ark med trafikktall" display="Grefsen - Alnabru"/>
    <hyperlink ref="C21" location="Hovedbanen!A1" tooltip="Klikk for å komme til ark med trafikktall" display="Hovedbanen"/>
    <hyperlink ref="C22" location="Kongsvingerbanen!A1" tooltip="Klikk for å komme til ark med trafikktall" display="Kongsvingerbanen"/>
    <hyperlink ref="C23" location="Meråkerbanen!A1" tooltip="Klikk for å komme til ark med trafikktall" display="Meråkerbanen"/>
    <hyperlink ref="C24" location="Nordlandsbanen!A1" tooltip="Klikk for å komme til ark med trafikktall" display="Nordlandsbanen"/>
    <hyperlink ref="C35" location="Østfoldbanen!A1" tooltip="Klikk for å komme til ark med trafikktall" display="Østfoldbanen"/>
    <hyperlink ref="C37" location="Østfoldbanen_østre!A1" tooltip="Klikk for å komme til ark med trafikktall" display="Østfoldbanen_østre"/>
    <hyperlink ref="C36" location="Østfoldbanen_vestre!A1" tooltip="Klikk for å komme til ark med trafikktall" display="Østfoldbanen_vestre"/>
    <hyperlink ref="C26" location="Randsfjordbanen!A1" tooltip="Klikk for å komme til ark med trafikktall" display="Randsfjordbanen"/>
    <hyperlink ref="C29" location="Raumabanen!A1" tooltip="Klikk for å komme til ark med trafikktall" display="Raumabanen"/>
    <hyperlink ref="C30" location="Rørosbanen!A1" tooltip="Klikk for å komme til ark med trafikktall" display="Rørosbanen"/>
    <hyperlink ref="C31" location="Solørbanen!A1" tooltip="Klikk for å komme til ark med trafikktall" display="Solørbanen"/>
    <hyperlink ref="C33" location="Sørlandsbanen!A1" tooltip="Klikk for å komme til ark med trafikktall" display="Sørlandsbanen"/>
    <hyperlink ref="C32" location="Spikkestadbanen!A1" tooltip="Klikk for å komme til ark med trafikktall" display="Spikkestadbanen"/>
    <hyperlink ref="C34" location="Vestfoldbanen!A1" tooltip="Klikk for å komme til ark med trafikktall" display="Vestfoldbanen"/>
    <hyperlink ref="C39" location="VEILEDNING!A1" tooltip="Klikk for å komme til ark med veiledning" display="VEILEDNING"/>
    <hyperlink ref="C25" location="Ofotbanen!A1" tooltip="Klikk for å komme til ark med trafikktall" display="Ofotbanen"/>
    <hyperlink ref="C28" location="'Roa-Hønefoss-banen'!A1" display="Roa-Hønefossbanen"/>
    <hyperlink ref="C27" location="Ringeriksbanen!A1" display="Ringeriksbanen"/>
  </hyperlinks>
  <pageMargins left="0.75" right="0.75" top="1" bottom="1" header="0.5" footer="0.5"/>
  <pageSetup paperSize="9" scale="97"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AN12"/>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9.85546875" style="28" customWidth="1"/>
    <col min="3" max="3" width="5.5703125" style="28" bestFit="1" customWidth="1"/>
    <col min="4" max="4" width="6.140625" style="28" bestFit="1" customWidth="1"/>
    <col min="5" max="5" width="9.85546875" style="28" bestFit="1" customWidth="1"/>
    <col min="6" max="6" width="6.5703125" style="28" bestFit="1" customWidth="1"/>
    <col min="7" max="7" width="5.5703125" style="28" bestFit="1" customWidth="1"/>
    <col min="8" max="8" width="6" style="28" bestFit="1" customWidth="1"/>
    <col min="9" max="11" width="5" style="28" bestFit="1" customWidth="1"/>
    <col min="12" max="12" width="9.85546875" style="28" bestFit="1" customWidth="1"/>
    <col min="13" max="13" width="6" style="28" bestFit="1" customWidth="1"/>
    <col min="14" max="18" width="5" style="28" bestFit="1" customWidth="1"/>
    <col min="19" max="19" width="9.85546875" style="28" bestFit="1" customWidth="1"/>
    <col min="20" max="21" width="4" style="28" customWidth="1"/>
    <col min="22" max="22" width="3.42578125" style="28" customWidth="1"/>
    <col min="23" max="24" width="5" style="28" bestFit="1" customWidth="1"/>
    <col min="25" max="25" width="4" style="28" bestFit="1" customWidth="1"/>
    <col min="26" max="26" width="9.85546875" style="28" bestFit="1" customWidth="1"/>
    <col min="27" max="27" width="4" style="28" customWidth="1"/>
    <col min="28" max="28" width="3.140625" style="28" customWidth="1"/>
    <col min="29" max="29" width="4" style="28" customWidth="1"/>
    <col min="30" max="30" width="5" style="28" bestFit="1" customWidth="1"/>
    <col min="31" max="31" width="4" style="28" customWidth="1"/>
    <col min="32" max="32" width="5" style="28" bestFit="1" customWidth="1"/>
    <col min="33" max="33" width="9.85546875" style="28" bestFit="1" customWidth="1"/>
    <col min="34" max="34" width="5" style="28" bestFit="1" customWidth="1"/>
    <col min="35" max="36" width="4" style="28" bestFit="1" customWidth="1"/>
    <col min="37" max="38" width="5" style="28" bestFit="1" customWidth="1"/>
    <col min="39" max="39" width="4" style="28" bestFit="1" customWidth="1"/>
    <col min="40" max="16384" width="11.42578125" style="28"/>
  </cols>
  <sheetData>
    <row r="1" spans="1:40" ht="21">
      <c r="A1" s="518" t="s">
        <v>33</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row>
    <row r="2" spans="1:40" ht="15" customHeight="1">
      <c r="A2" s="520" t="s">
        <v>11</v>
      </c>
      <c r="B2" s="520"/>
      <c r="C2" s="530" t="s">
        <v>5</v>
      </c>
      <c r="D2" s="531"/>
      <c r="E2" s="522" t="s">
        <v>1111</v>
      </c>
      <c r="F2" s="523"/>
      <c r="G2" s="523"/>
      <c r="H2" s="523"/>
      <c r="I2" s="523"/>
      <c r="J2" s="523"/>
      <c r="K2" s="524"/>
      <c r="L2" s="522" t="s">
        <v>37</v>
      </c>
      <c r="M2" s="523"/>
      <c r="N2" s="523"/>
      <c r="O2" s="523"/>
      <c r="P2" s="523"/>
      <c r="Q2" s="523"/>
      <c r="R2" s="524"/>
      <c r="S2" s="522" t="s">
        <v>6</v>
      </c>
      <c r="T2" s="523"/>
      <c r="U2" s="523"/>
      <c r="V2" s="523"/>
      <c r="W2" s="523"/>
      <c r="X2" s="523"/>
      <c r="Y2" s="524"/>
      <c r="Z2" s="522" t="s">
        <v>7</v>
      </c>
      <c r="AA2" s="523"/>
      <c r="AB2" s="523"/>
      <c r="AC2" s="523"/>
      <c r="AD2" s="523"/>
      <c r="AE2" s="523"/>
      <c r="AF2" s="524"/>
      <c r="AG2" s="537" t="s">
        <v>55</v>
      </c>
      <c r="AH2" s="538"/>
      <c r="AI2" s="538"/>
      <c r="AJ2" s="538"/>
      <c r="AK2" s="538"/>
      <c r="AL2" s="538"/>
      <c r="AM2" s="539"/>
      <c r="AN2" s="521" t="s">
        <v>56</v>
      </c>
    </row>
    <row r="3" spans="1:40" ht="15" customHeight="1">
      <c r="A3" s="525" t="s">
        <v>1110</v>
      </c>
      <c r="B3" s="526"/>
      <c r="C3" s="532"/>
      <c r="D3" s="533"/>
      <c r="E3" s="540">
        <f>IFERROR(IF(MATCH(E2,TOGLENGDER!$A$2:$A$206,0),INDEX(TOGLENGDER!$B$2:$B$206,MATCH(E2,TOGLENGDER!$A$2:$A$206,0),1),0),"!feil!")</f>
        <v>106.6</v>
      </c>
      <c r="F3" s="541"/>
      <c r="G3" s="541"/>
      <c r="H3" s="541"/>
      <c r="I3" s="541"/>
      <c r="J3" s="541"/>
      <c r="K3" s="542"/>
      <c r="L3" s="527">
        <f>IFERROR(IF(MATCH(L2,TOGLENGDER!$A$2:$A$206,0),INDEX(TOGLENGDER!$B$2:$B$206,MATCH(L2,TOGLENGDER!$A$2:$A$206,0),1),0),"!feil!")</f>
        <v>162</v>
      </c>
      <c r="M3" s="528"/>
      <c r="N3" s="528"/>
      <c r="O3" s="528"/>
      <c r="P3" s="528"/>
      <c r="Q3" s="528"/>
      <c r="R3" s="529"/>
      <c r="S3" s="527">
        <f>IFERROR(IF(MATCH(S2,TOGLENGDER!$A$2:$A$206,0),INDEX(TOGLENGDER!$B$2:$B$206,MATCH(S2,TOGLENGDER!$A$2:$A$206,0),1),0),"!feil!")</f>
        <v>106.6</v>
      </c>
      <c r="T3" s="528"/>
      <c r="U3" s="528"/>
      <c r="V3" s="528"/>
      <c r="W3" s="528"/>
      <c r="X3" s="528"/>
      <c r="Y3" s="529"/>
      <c r="Z3" s="527">
        <f>IFERROR(IF(MATCH(Z2,TOGLENGDER!$A$2:$A$206,0),INDEX(TOGLENGDER!$B$2:$B$206,MATCH(Z2,TOGLENGDER!$A$2:$A$206,0),1),0),"!feil!")</f>
        <v>150</v>
      </c>
      <c r="AA3" s="528"/>
      <c r="AB3" s="528"/>
      <c r="AC3" s="528"/>
      <c r="AD3" s="528"/>
      <c r="AE3" s="528"/>
      <c r="AF3" s="529"/>
      <c r="AG3" s="527">
        <f>IFERROR(IF(MATCH(AG2,TOGLENGDER!$A$2:$A$206,0),INDEX(TOGLENGDER!$B$2:$B$206,MATCH(AG2,TOGLENGDER!$A$2:$A$206,0),1),0),"!feil!")</f>
        <v>750</v>
      </c>
      <c r="AH3" s="528"/>
      <c r="AI3" s="528"/>
      <c r="AJ3" s="528"/>
      <c r="AK3" s="528"/>
      <c r="AL3" s="528"/>
      <c r="AM3" s="529"/>
      <c r="AN3" s="521"/>
    </row>
    <row r="4" spans="1:40" ht="15" customHeight="1">
      <c r="A4" s="519" t="s">
        <v>0</v>
      </c>
      <c r="B4" s="519"/>
      <c r="C4" s="29" t="s">
        <v>57</v>
      </c>
      <c r="D4" s="29" t="s">
        <v>58</v>
      </c>
      <c r="E4" s="379" t="s">
        <v>1166</v>
      </c>
      <c r="F4" s="30" t="s">
        <v>2</v>
      </c>
      <c r="G4" s="30" t="s">
        <v>3</v>
      </c>
      <c r="H4" s="30" t="s">
        <v>4</v>
      </c>
      <c r="I4" s="242" t="s">
        <v>2</v>
      </c>
      <c r="J4" s="242" t="s">
        <v>3</v>
      </c>
      <c r="K4" s="242" t="s">
        <v>4</v>
      </c>
      <c r="L4" s="379" t="s">
        <v>1166</v>
      </c>
      <c r="M4" s="30" t="s">
        <v>2</v>
      </c>
      <c r="N4" s="30" t="s">
        <v>3</v>
      </c>
      <c r="O4" s="30" t="s">
        <v>4</v>
      </c>
      <c r="P4" s="242" t="s">
        <v>2</v>
      </c>
      <c r="Q4" s="242" t="s">
        <v>3</v>
      </c>
      <c r="R4" s="242" t="s">
        <v>4</v>
      </c>
      <c r="S4" s="379" t="s">
        <v>1166</v>
      </c>
      <c r="T4" s="30" t="s">
        <v>2</v>
      </c>
      <c r="U4" s="30" t="s">
        <v>3</v>
      </c>
      <c r="V4" s="30" t="s">
        <v>4</v>
      </c>
      <c r="W4" s="242" t="s">
        <v>2</v>
      </c>
      <c r="X4" s="242" t="s">
        <v>3</v>
      </c>
      <c r="Y4" s="242" t="s">
        <v>4</v>
      </c>
      <c r="Z4" s="379" t="s">
        <v>1166</v>
      </c>
      <c r="AA4" s="30" t="s">
        <v>2</v>
      </c>
      <c r="AB4" s="30" t="s">
        <v>3</v>
      </c>
      <c r="AC4" s="30" t="s">
        <v>4</v>
      </c>
      <c r="AD4" s="242" t="s">
        <v>2</v>
      </c>
      <c r="AE4" s="242" t="s">
        <v>3</v>
      </c>
      <c r="AF4" s="242" t="s">
        <v>4</v>
      </c>
      <c r="AG4" s="379" t="s">
        <v>1166</v>
      </c>
      <c r="AH4" s="62" t="s">
        <v>2</v>
      </c>
      <c r="AI4" s="62" t="s">
        <v>3</v>
      </c>
      <c r="AJ4" s="62" t="s">
        <v>4</v>
      </c>
      <c r="AK4" s="242" t="s">
        <v>2</v>
      </c>
      <c r="AL4" s="242" t="s">
        <v>3</v>
      </c>
      <c r="AM4" s="242" t="s">
        <v>4</v>
      </c>
      <c r="AN4" s="521"/>
    </row>
    <row r="5" spans="1:40" s="87" customFormat="1">
      <c r="A5" s="422" t="s">
        <v>366</v>
      </c>
      <c r="B5" s="423" t="s">
        <v>374</v>
      </c>
      <c r="C5" s="424">
        <v>0.27</v>
      </c>
      <c r="D5" s="425">
        <v>6.2</v>
      </c>
      <c r="E5" s="426">
        <v>228</v>
      </c>
      <c r="F5" s="427">
        <f>ROUND($E5*$E$3*I5,0)</f>
        <v>16518</v>
      </c>
      <c r="G5" s="428">
        <f t="shared" ref="G5:H5" si="0">ROUND($E5*$E$3*J5,0)</f>
        <v>4067</v>
      </c>
      <c r="H5" s="429">
        <f t="shared" si="0"/>
        <v>3720</v>
      </c>
      <c r="I5" s="430">
        <v>0.6796068796068796</v>
      </c>
      <c r="J5" s="431">
        <v>0.16732186732186732</v>
      </c>
      <c r="K5" s="432">
        <v>0.15307125307125308</v>
      </c>
      <c r="L5" s="426">
        <v>110</v>
      </c>
      <c r="M5" s="427">
        <f>ROUND($L5*$L$3*P5,0)</f>
        <v>11771</v>
      </c>
      <c r="N5" s="428">
        <f t="shared" ref="N5:O5" si="1">ROUND($L5*$L$3*Q5,0)</f>
        <v>3760</v>
      </c>
      <c r="O5" s="429">
        <f t="shared" si="1"/>
        <v>2289</v>
      </c>
      <c r="P5" s="430">
        <v>0.66054535336672227</v>
      </c>
      <c r="Q5" s="431">
        <v>0.21100527022161117</v>
      </c>
      <c r="R5" s="432">
        <v>0.12844937641166651</v>
      </c>
      <c r="S5" s="426">
        <v>7.14</v>
      </c>
      <c r="T5" s="427">
        <f>ROUND($S5*$S$3*W5,0)</f>
        <v>478</v>
      </c>
      <c r="U5" s="428">
        <f t="shared" ref="U5:V5" si="2">ROUND($S5*$S$3*X5,0)</f>
        <v>280</v>
      </c>
      <c r="V5" s="429">
        <f t="shared" si="2"/>
        <v>3</v>
      </c>
      <c r="W5" s="430">
        <v>0.62845849802371545</v>
      </c>
      <c r="X5" s="431">
        <v>0.3675889328063241</v>
      </c>
      <c r="Y5" s="432">
        <v>3.952569169960474E-3</v>
      </c>
      <c r="Z5" s="426">
        <v>3.72</v>
      </c>
      <c r="AA5" s="427">
        <f>ROUND($Z5*$Z$3*AD5,0)</f>
        <v>444</v>
      </c>
      <c r="AB5" s="428">
        <f t="shared" ref="AB5:AC5" si="3">ROUND($Z5*$Z$3*AE5,0)</f>
        <v>14</v>
      </c>
      <c r="AC5" s="429">
        <f t="shared" si="3"/>
        <v>101</v>
      </c>
      <c r="AD5" s="430">
        <v>0.79490445859872616</v>
      </c>
      <c r="AE5" s="431">
        <v>2.4203821656050957E-2</v>
      </c>
      <c r="AF5" s="432">
        <v>0.18089171974522292</v>
      </c>
      <c r="AG5" s="426">
        <v>0</v>
      </c>
      <c r="AH5" s="433">
        <f>ROUND($AG5*$AG$3*AK5,0)</f>
        <v>0</v>
      </c>
      <c r="AI5" s="434">
        <f t="shared" ref="AI5:AJ5" si="4">ROUND($AG5*$AG$3*AL5,0)</f>
        <v>0</v>
      </c>
      <c r="AJ5" s="435">
        <f t="shared" si="4"/>
        <v>0</v>
      </c>
      <c r="AK5" s="430">
        <v>0</v>
      </c>
      <c r="AL5" s="431">
        <v>0</v>
      </c>
      <c r="AM5" s="432">
        <v>0</v>
      </c>
    </row>
    <row r="6" spans="1:40" s="87" customFormat="1">
      <c r="A6" s="88" t="s">
        <v>367</v>
      </c>
      <c r="B6" s="89" t="s">
        <v>375</v>
      </c>
      <c r="C6" s="91">
        <v>6.2</v>
      </c>
      <c r="D6" s="90">
        <v>20.95</v>
      </c>
      <c r="E6" s="383">
        <v>228</v>
      </c>
      <c r="F6" s="94">
        <f t="shared" ref="F6:F12" si="5">ROUND($E6*$E$3*I6,0)</f>
        <v>16281</v>
      </c>
      <c r="G6" s="92">
        <f t="shared" ref="G6:G12" si="6">ROUND($E6*$E$3*J6,0)</f>
        <v>4063</v>
      </c>
      <c r="H6" s="96">
        <f t="shared" ref="H6:H12" si="7">ROUND($E6*$E$3*K6,0)</f>
        <v>3961</v>
      </c>
      <c r="I6" s="404">
        <v>0.66986234021632252</v>
      </c>
      <c r="J6" s="405">
        <v>0.16715830875122911</v>
      </c>
      <c r="K6" s="406">
        <v>0.16297935103244837</v>
      </c>
      <c r="L6" s="383">
        <v>110</v>
      </c>
      <c r="M6" s="101">
        <f t="shared" ref="M6:M12" si="8">ROUND($L6*$L$3*P6,0)</f>
        <v>11771</v>
      </c>
      <c r="N6" s="102">
        <f t="shared" ref="N6:N12" si="9">ROUND($L6*$L$3*Q6,0)</f>
        <v>3924</v>
      </c>
      <c r="O6" s="103">
        <f t="shared" ref="O6:O12" si="10">ROUND($L6*$L$3*R6,0)</f>
        <v>2125</v>
      </c>
      <c r="P6" s="404">
        <v>0.660566976561477</v>
      </c>
      <c r="Q6" s="405">
        <v>0.22017808039806205</v>
      </c>
      <c r="R6" s="406">
        <v>0.11925494304046091</v>
      </c>
      <c r="S6" s="383">
        <v>7.14</v>
      </c>
      <c r="T6" s="94">
        <f t="shared" ref="T6:T12" si="11">ROUND($S6*$S$3*W6,0)</f>
        <v>478</v>
      </c>
      <c r="U6" s="92">
        <f t="shared" ref="U6:U12" si="12">ROUND($S6*$S$3*X6,0)</f>
        <v>280</v>
      </c>
      <c r="V6" s="96">
        <f t="shared" ref="V6:V12" si="13">ROUND($S6*$S$3*Y6,0)</f>
        <v>3</v>
      </c>
      <c r="W6" s="404">
        <v>0.62845849802371545</v>
      </c>
      <c r="X6" s="405">
        <v>0.3675889328063241</v>
      </c>
      <c r="Y6" s="406">
        <v>3.952569169960474E-3</v>
      </c>
      <c r="Z6" s="383">
        <v>3.72</v>
      </c>
      <c r="AA6" s="94">
        <f t="shared" ref="AA6:AA12" si="14">ROUND($Z6*$Z$3*AD6,0)</f>
        <v>441</v>
      </c>
      <c r="AB6" s="92">
        <f t="shared" ref="AB6:AB12" si="15">ROUND($Z6*$Z$3*AE6,0)</f>
        <v>13</v>
      </c>
      <c r="AC6" s="96">
        <f t="shared" ref="AC6:AC12" si="16">ROUND($Z6*$Z$3*AF6,0)</f>
        <v>103</v>
      </c>
      <c r="AD6" s="404">
        <v>0.79087452471482889</v>
      </c>
      <c r="AE6" s="405">
        <v>2.4081115335868188E-2</v>
      </c>
      <c r="AF6" s="406">
        <v>0.18504435994930291</v>
      </c>
      <c r="AG6" s="383">
        <v>0</v>
      </c>
      <c r="AH6" s="436">
        <f t="shared" ref="AH6:AH12" si="17">ROUND($AG6*$AG$3*AK6,0)</f>
        <v>0</v>
      </c>
      <c r="AI6" s="437">
        <f t="shared" ref="AI6:AI12" si="18">ROUND($AG6*$AG$3*AL6,0)</f>
        <v>0</v>
      </c>
      <c r="AJ6" s="438">
        <f t="shared" ref="AJ6:AJ12" si="19">ROUND($AG6*$AG$3*AM6,0)</f>
        <v>0</v>
      </c>
      <c r="AK6" s="404">
        <v>0</v>
      </c>
      <c r="AL6" s="405">
        <v>0</v>
      </c>
      <c r="AM6" s="406">
        <v>0</v>
      </c>
    </row>
    <row r="7" spans="1:40">
      <c r="A7" s="34" t="s">
        <v>368</v>
      </c>
      <c r="B7" s="37" t="s">
        <v>376</v>
      </c>
      <c r="C7" s="40">
        <v>20.95</v>
      </c>
      <c r="D7" s="38">
        <v>36.380000000000003</v>
      </c>
      <c r="E7" s="380">
        <v>122</v>
      </c>
      <c r="F7" s="44">
        <f t="shared" si="5"/>
        <v>178</v>
      </c>
      <c r="G7" s="42">
        <f t="shared" si="6"/>
        <v>0</v>
      </c>
      <c r="H7" s="46">
        <f t="shared" si="7"/>
        <v>12827</v>
      </c>
      <c r="I7" s="246">
        <v>1.3698630136986301E-2</v>
      </c>
      <c r="J7" s="247">
        <v>0</v>
      </c>
      <c r="K7" s="248">
        <v>0.98630136986301364</v>
      </c>
      <c r="L7" s="380">
        <v>110</v>
      </c>
      <c r="M7" s="95">
        <f t="shared" si="8"/>
        <v>11771</v>
      </c>
      <c r="N7" s="93">
        <f t="shared" si="9"/>
        <v>3924</v>
      </c>
      <c r="O7" s="97">
        <f t="shared" si="10"/>
        <v>2125</v>
      </c>
      <c r="P7" s="246">
        <v>0.660566976561477</v>
      </c>
      <c r="Q7" s="247">
        <v>0.22017808039806205</v>
      </c>
      <c r="R7" s="248">
        <v>0.11925494304046091</v>
      </c>
      <c r="S7" s="380">
        <v>7.14</v>
      </c>
      <c r="T7" s="44">
        <f t="shared" si="11"/>
        <v>466</v>
      </c>
      <c r="U7" s="42">
        <f t="shared" si="12"/>
        <v>290</v>
      </c>
      <c r="V7" s="46">
        <f t="shared" si="13"/>
        <v>5</v>
      </c>
      <c r="W7" s="246">
        <v>0.61217391304347823</v>
      </c>
      <c r="X7" s="247">
        <v>0.38086956521739129</v>
      </c>
      <c r="Y7" s="248">
        <v>6.956521739130435E-3</v>
      </c>
      <c r="Z7" s="380">
        <v>3.72</v>
      </c>
      <c r="AA7" s="44">
        <f t="shared" si="14"/>
        <v>372</v>
      </c>
      <c r="AB7" s="42">
        <f t="shared" si="15"/>
        <v>10</v>
      </c>
      <c r="AC7" s="46">
        <f t="shared" si="16"/>
        <v>176</v>
      </c>
      <c r="AD7" s="246">
        <v>0.66666666666666663</v>
      </c>
      <c r="AE7" s="247">
        <v>1.8627450980392157E-2</v>
      </c>
      <c r="AF7" s="248">
        <v>0.31470588235294117</v>
      </c>
      <c r="AG7" s="380">
        <v>0</v>
      </c>
      <c r="AH7" s="65">
        <f t="shared" si="17"/>
        <v>0</v>
      </c>
      <c r="AI7" s="66">
        <f t="shared" si="18"/>
        <v>0</v>
      </c>
      <c r="AJ7" s="68">
        <f t="shared" si="19"/>
        <v>0</v>
      </c>
      <c r="AK7" s="246">
        <v>0</v>
      </c>
      <c r="AL7" s="247">
        <v>0</v>
      </c>
      <c r="AM7" s="248">
        <v>0</v>
      </c>
    </row>
    <row r="8" spans="1:40">
      <c r="A8" s="34" t="s">
        <v>369</v>
      </c>
      <c r="B8" s="37" t="s">
        <v>377</v>
      </c>
      <c r="C8" s="40">
        <v>36.380000000000003</v>
      </c>
      <c r="D8" s="38">
        <v>42.22</v>
      </c>
      <c r="E8" s="380">
        <v>122</v>
      </c>
      <c r="F8" s="44">
        <f t="shared" si="5"/>
        <v>6337</v>
      </c>
      <c r="G8" s="42">
        <f t="shared" si="6"/>
        <v>1488</v>
      </c>
      <c r="H8" s="46">
        <f t="shared" si="7"/>
        <v>5180</v>
      </c>
      <c r="I8" s="246">
        <v>0.48728813559322032</v>
      </c>
      <c r="J8" s="247">
        <v>0.11440677966101695</v>
      </c>
      <c r="K8" s="248">
        <v>0.39830508474576271</v>
      </c>
      <c r="L8" s="380">
        <v>110</v>
      </c>
      <c r="M8" s="95">
        <f t="shared" si="8"/>
        <v>11771</v>
      </c>
      <c r="N8" s="93">
        <f t="shared" si="9"/>
        <v>3924</v>
      </c>
      <c r="O8" s="97">
        <f t="shared" si="10"/>
        <v>2125</v>
      </c>
      <c r="P8" s="246">
        <v>0.660566976561477</v>
      </c>
      <c r="Q8" s="247">
        <v>0.22017808039806205</v>
      </c>
      <c r="R8" s="248">
        <v>0.11925494304046091</v>
      </c>
      <c r="S8" s="380">
        <v>7.14</v>
      </c>
      <c r="T8" s="44">
        <f t="shared" si="11"/>
        <v>466</v>
      </c>
      <c r="U8" s="42">
        <f t="shared" si="12"/>
        <v>290</v>
      </c>
      <c r="V8" s="46">
        <f t="shared" si="13"/>
        <v>5</v>
      </c>
      <c r="W8" s="246">
        <v>0.61217391304347823</v>
      </c>
      <c r="X8" s="247">
        <v>0.38086956521739129</v>
      </c>
      <c r="Y8" s="248">
        <v>6.956521739130435E-3</v>
      </c>
      <c r="Z8" s="380">
        <v>3.72</v>
      </c>
      <c r="AA8" s="44">
        <f t="shared" si="14"/>
        <v>372</v>
      </c>
      <c r="AB8" s="42">
        <f t="shared" si="15"/>
        <v>10</v>
      </c>
      <c r="AC8" s="46">
        <f t="shared" si="16"/>
        <v>176</v>
      </c>
      <c r="AD8" s="246">
        <v>0.66601371204701276</v>
      </c>
      <c r="AE8" s="247">
        <v>1.8609206660137122E-2</v>
      </c>
      <c r="AF8" s="248">
        <v>0.31537708129285014</v>
      </c>
      <c r="AG8" s="380">
        <v>0</v>
      </c>
      <c r="AH8" s="65">
        <f t="shared" si="17"/>
        <v>0</v>
      </c>
      <c r="AI8" s="66">
        <f t="shared" si="18"/>
        <v>0</v>
      </c>
      <c r="AJ8" s="68">
        <f t="shared" si="19"/>
        <v>0</v>
      </c>
      <c r="AK8" s="246">
        <v>0</v>
      </c>
      <c r="AL8" s="247">
        <v>0</v>
      </c>
      <c r="AM8" s="248">
        <v>0</v>
      </c>
    </row>
    <row r="9" spans="1:40">
      <c r="A9" s="47" t="s">
        <v>370</v>
      </c>
      <c r="B9" s="48" t="s">
        <v>378</v>
      </c>
      <c r="C9" s="49">
        <v>42.22</v>
      </c>
      <c r="D9" s="50">
        <v>51.85</v>
      </c>
      <c r="E9" s="381">
        <v>122</v>
      </c>
      <c r="F9" s="51">
        <f t="shared" si="5"/>
        <v>7815</v>
      </c>
      <c r="G9" s="52">
        <f t="shared" si="6"/>
        <v>1700</v>
      </c>
      <c r="H9" s="53">
        <f t="shared" si="7"/>
        <v>3490</v>
      </c>
      <c r="I9" s="249">
        <v>0.6009174311926605</v>
      </c>
      <c r="J9" s="250">
        <v>0.13073394495412843</v>
      </c>
      <c r="K9" s="251">
        <v>0.26834862385321101</v>
      </c>
      <c r="L9" s="381">
        <v>110</v>
      </c>
      <c r="M9" s="107">
        <f t="shared" si="8"/>
        <v>11771</v>
      </c>
      <c r="N9" s="108">
        <f t="shared" si="9"/>
        <v>3924</v>
      </c>
      <c r="O9" s="109">
        <f t="shared" si="10"/>
        <v>2125</v>
      </c>
      <c r="P9" s="249">
        <v>0.660566976561477</v>
      </c>
      <c r="Q9" s="250">
        <v>0.22017808039806205</v>
      </c>
      <c r="R9" s="251">
        <v>0.11925494304046091</v>
      </c>
      <c r="S9" s="381">
        <v>7.14</v>
      </c>
      <c r="T9" s="51">
        <f t="shared" si="11"/>
        <v>466</v>
      </c>
      <c r="U9" s="52">
        <f t="shared" si="12"/>
        <v>290</v>
      </c>
      <c r="V9" s="53">
        <f t="shared" si="13"/>
        <v>5</v>
      </c>
      <c r="W9" s="249">
        <v>0.61217391304347823</v>
      </c>
      <c r="X9" s="250">
        <v>0.38086956521739129</v>
      </c>
      <c r="Y9" s="251">
        <v>6.956521739130435E-3</v>
      </c>
      <c r="Z9" s="381">
        <v>3.72</v>
      </c>
      <c r="AA9" s="51">
        <f t="shared" si="14"/>
        <v>372</v>
      </c>
      <c r="AB9" s="52">
        <f t="shared" si="15"/>
        <v>10</v>
      </c>
      <c r="AC9" s="53">
        <f t="shared" si="16"/>
        <v>175</v>
      </c>
      <c r="AD9" s="249">
        <v>0.66732090284592738</v>
      </c>
      <c r="AE9" s="250">
        <v>1.8645731108930325E-2</v>
      </c>
      <c r="AF9" s="251">
        <v>0.31403336604514231</v>
      </c>
      <c r="AG9" s="381"/>
      <c r="AH9" s="69">
        <v>1239.8709279441516</v>
      </c>
      <c r="AI9" s="70">
        <v>414.73411825555462</v>
      </c>
      <c r="AJ9" s="71">
        <v>384.41413049796842</v>
      </c>
      <c r="AK9" s="249">
        <v>0.64596273291925466</v>
      </c>
      <c r="AL9" s="250">
        <v>0.34782608695652173</v>
      </c>
      <c r="AM9" s="251">
        <v>6.2111801242236021E-3</v>
      </c>
    </row>
    <row r="10" spans="1:40">
      <c r="A10" s="34" t="s">
        <v>371</v>
      </c>
      <c r="B10" s="37" t="s">
        <v>379</v>
      </c>
      <c r="C10" s="40">
        <v>51.85</v>
      </c>
      <c r="D10" s="38">
        <v>62.35</v>
      </c>
      <c r="E10" s="380">
        <v>122</v>
      </c>
      <c r="F10" s="44">
        <f t="shared" si="5"/>
        <v>7815</v>
      </c>
      <c r="G10" s="42">
        <f t="shared" si="6"/>
        <v>1700</v>
      </c>
      <c r="H10" s="46">
        <f t="shared" si="7"/>
        <v>3490</v>
      </c>
      <c r="I10" s="246">
        <v>0.6009174311926605</v>
      </c>
      <c r="J10" s="247">
        <v>0.13073394495412843</v>
      </c>
      <c r="K10" s="248">
        <v>0.26834862385321101</v>
      </c>
      <c r="L10" s="380">
        <v>0</v>
      </c>
      <c r="M10" s="44">
        <f t="shared" si="8"/>
        <v>0</v>
      </c>
      <c r="N10" s="42">
        <f t="shared" si="9"/>
        <v>0</v>
      </c>
      <c r="O10" s="46">
        <f t="shared" si="10"/>
        <v>0</v>
      </c>
      <c r="P10" s="246">
        <v>0</v>
      </c>
      <c r="Q10" s="247">
        <v>0</v>
      </c>
      <c r="R10" s="248">
        <v>0</v>
      </c>
      <c r="S10" s="380">
        <v>7.14</v>
      </c>
      <c r="T10" s="44">
        <f t="shared" si="11"/>
        <v>465</v>
      </c>
      <c r="U10" s="42">
        <f t="shared" si="12"/>
        <v>291</v>
      </c>
      <c r="V10" s="46">
        <f t="shared" si="13"/>
        <v>5</v>
      </c>
      <c r="W10" s="246">
        <v>0.61111111111111116</v>
      </c>
      <c r="X10" s="247">
        <v>0.38194444444444442</v>
      </c>
      <c r="Y10" s="248">
        <v>6.9444444444444441E-3</v>
      </c>
      <c r="Z10" s="380">
        <v>3.72</v>
      </c>
      <c r="AA10" s="44">
        <f t="shared" si="14"/>
        <v>372</v>
      </c>
      <c r="AB10" s="42">
        <f t="shared" si="15"/>
        <v>10</v>
      </c>
      <c r="AC10" s="46">
        <f t="shared" si="16"/>
        <v>176</v>
      </c>
      <c r="AD10" s="246">
        <v>0.66666666666666663</v>
      </c>
      <c r="AE10" s="247">
        <v>1.8627450980392157E-2</v>
      </c>
      <c r="AF10" s="248">
        <v>0.31470588235294117</v>
      </c>
      <c r="AG10" s="380"/>
      <c r="AH10" s="65">
        <v>320.5255848659117</v>
      </c>
      <c r="AI10" s="66">
        <v>164.59421925546815</v>
      </c>
      <c r="AJ10" s="68">
        <v>202.49420395245096</v>
      </c>
      <c r="AK10" s="246">
        <v>0</v>
      </c>
      <c r="AL10" s="247">
        <v>0</v>
      </c>
      <c r="AM10" s="248">
        <v>0</v>
      </c>
    </row>
    <row r="11" spans="1:40">
      <c r="A11" s="34" t="s">
        <v>372</v>
      </c>
      <c r="B11" s="37" t="s">
        <v>380</v>
      </c>
      <c r="C11" s="40">
        <v>62.35</v>
      </c>
      <c r="D11" s="38">
        <v>63.3</v>
      </c>
      <c r="E11" s="380">
        <v>122</v>
      </c>
      <c r="F11" s="44">
        <f t="shared" si="5"/>
        <v>7815</v>
      </c>
      <c r="G11" s="42">
        <f t="shared" si="6"/>
        <v>1700</v>
      </c>
      <c r="H11" s="46">
        <f t="shared" si="7"/>
        <v>3490</v>
      </c>
      <c r="I11" s="246">
        <v>0.6009174311926605</v>
      </c>
      <c r="J11" s="247">
        <v>0.13073394495412843</v>
      </c>
      <c r="K11" s="248">
        <v>0.26834862385321101</v>
      </c>
      <c r="L11" s="380">
        <v>0</v>
      </c>
      <c r="M11" s="44">
        <f t="shared" si="8"/>
        <v>0</v>
      </c>
      <c r="N11" s="42">
        <f t="shared" si="9"/>
        <v>0</v>
      </c>
      <c r="O11" s="46">
        <f t="shared" si="10"/>
        <v>0</v>
      </c>
      <c r="P11" s="246">
        <v>0</v>
      </c>
      <c r="Q11" s="247">
        <v>0</v>
      </c>
      <c r="R11" s="248">
        <v>0</v>
      </c>
      <c r="S11" s="380">
        <v>7.14</v>
      </c>
      <c r="T11" s="44">
        <f t="shared" si="11"/>
        <v>465</v>
      </c>
      <c r="U11" s="42">
        <f t="shared" si="12"/>
        <v>291</v>
      </c>
      <c r="V11" s="46">
        <f t="shared" si="13"/>
        <v>5</v>
      </c>
      <c r="W11" s="246">
        <v>0.61111111111111116</v>
      </c>
      <c r="X11" s="247">
        <v>0.38194444444444442</v>
      </c>
      <c r="Y11" s="248">
        <v>6.9444444444444441E-3</v>
      </c>
      <c r="Z11" s="380">
        <v>3.72</v>
      </c>
      <c r="AA11" s="44">
        <f t="shared" si="14"/>
        <v>371</v>
      </c>
      <c r="AB11" s="42">
        <f t="shared" si="15"/>
        <v>11</v>
      </c>
      <c r="AC11" s="46">
        <f t="shared" si="16"/>
        <v>176</v>
      </c>
      <c r="AD11" s="246">
        <v>0.6647116324535679</v>
      </c>
      <c r="AE11" s="247">
        <v>1.9550342130987292E-2</v>
      </c>
      <c r="AF11" s="248">
        <v>0.31573802541544477</v>
      </c>
      <c r="AG11" s="380"/>
      <c r="AH11" s="65">
        <v>320.5255848659117</v>
      </c>
      <c r="AI11" s="66">
        <v>164.59421925546815</v>
      </c>
      <c r="AJ11" s="68">
        <v>202.49420395245096</v>
      </c>
      <c r="AK11" s="246">
        <v>0</v>
      </c>
      <c r="AL11" s="247">
        <v>0</v>
      </c>
      <c r="AM11" s="248">
        <v>0</v>
      </c>
    </row>
    <row r="12" spans="1:40">
      <c r="A12" s="55" t="s">
        <v>373</v>
      </c>
      <c r="B12" s="56" t="s">
        <v>381</v>
      </c>
      <c r="C12" s="57">
        <v>63.3</v>
      </c>
      <c r="D12" s="58">
        <v>65.739999999999995</v>
      </c>
      <c r="E12" s="382">
        <v>122</v>
      </c>
      <c r="F12" s="59">
        <f t="shared" si="5"/>
        <v>7815</v>
      </c>
      <c r="G12" s="60">
        <f t="shared" si="6"/>
        <v>1700</v>
      </c>
      <c r="H12" s="61">
        <f t="shared" si="7"/>
        <v>3490</v>
      </c>
      <c r="I12" s="252">
        <v>0.6009174311926605</v>
      </c>
      <c r="J12" s="253">
        <v>0.13073394495412843</v>
      </c>
      <c r="K12" s="254">
        <v>0.26834862385321101</v>
      </c>
      <c r="L12" s="382">
        <v>0</v>
      </c>
      <c r="M12" s="59">
        <f t="shared" si="8"/>
        <v>0</v>
      </c>
      <c r="N12" s="60">
        <f t="shared" si="9"/>
        <v>0</v>
      </c>
      <c r="O12" s="61">
        <f t="shared" si="10"/>
        <v>0</v>
      </c>
      <c r="P12" s="252">
        <v>0</v>
      </c>
      <c r="Q12" s="253">
        <v>0</v>
      </c>
      <c r="R12" s="254">
        <v>0</v>
      </c>
      <c r="S12" s="382">
        <v>7.14</v>
      </c>
      <c r="T12" s="59">
        <f t="shared" si="11"/>
        <v>465</v>
      </c>
      <c r="U12" s="60">
        <f t="shared" si="12"/>
        <v>290</v>
      </c>
      <c r="V12" s="61">
        <f t="shared" si="13"/>
        <v>5</v>
      </c>
      <c r="W12" s="252">
        <v>0.61149825783972123</v>
      </c>
      <c r="X12" s="253">
        <v>0.38153310104529614</v>
      </c>
      <c r="Y12" s="254">
        <v>6.9686411149825784E-3</v>
      </c>
      <c r="Z12" s="382">
        <v>3.72</v>
      </c>
      <c r="AA12" s="59">
        <f t="shared" si="14"/>
        <v>372</v>
      </c>
      <c r="AB12" s="60">
        <f t="shared" si="15"/>
        <v>11</v>
      </c>
      <c r="AC12" s="61">
        <f t="shared" si="16"/>
        <v>175</v>
      </c>
      <c r="AD12" s="252">
        <v>0.66601371204701276</v>
      </c>
      <c r="AE12" s="253">
        <v>1.9588638589618023E-2</v>
      </c>
      <c r="AF12" s="254">
        <v>0.31439764936336922</v>
      </c>
      <c r="AG12" s="382">
        <v>0</v>
      </c>
      <c r="AH12" s="72">
        <f t="shared" si="17"/>
        <v>0</v>
      </c>
      <c r="AI12" s="73">
        <f t="shared" si="18"/>
        <v>0</v>
      </c>
      <c r="AJ12" s="74">
        <f t="shared" si="19"/>
        <v>0</v>
      </c>
      <c r="AK12" s="252">
        <v>0</v>
      </c>
      <c r="AL12" s="253">
        <v>0</v>
      </c>
      <c r="AM12" s="254">
        <v>0</v>
      </c>
    </row>
  </sheetData>
  <mergeCells count="16">
    <mergeCell ref="E2:K2"/>
    <mergeCell ref="A1:AN1"/>
    <mergeCell ref="A4:B4"/>
    <mergeCell ref="A2:B2"/>
    <mergeCell ref="AN2:AN4"/>
    <mergeCell ref="A3:B3"/>
    <mergeCell ref="C2:D3"/>
    <mergeCell ref="E3:K3"/>
    <mergeCell ref="L3:R3"/>
    <mergeCell ref="S3:Y3"/>
    <mergeCell ref="Z3:AF3"/>
    <mergeCell ref="AG3:AM3"/>
    <mergeCell ref="L2:R2"/>
    <mergeCell ref="AG2:AM2"/>
    <mergeCell ref="Z2:AF2"/>
    <mergeCell ref="S2:Y2"/>
  </mergeCells>
  <hyperlinks>
    <hyperlink ref="A2:B2" location="OVERSIKT!A1" display="OVERSIKT"/>
    <hyperlink ref="AN2:AN4" location="togtyper!A1" display="togtyper"/>
  </hyperlinks>
  <pageMargins left="0.75" right="0.75" top="1" bottom="1" header="0.5" footer="0.5"/>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Z36"/>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6" width="5" style="28" customWidth="1"/>
    <col min="7" max="8" width="4" style="28" customWidth="1"/>
    <col min="9" max="11" width="5" style="28" bestFit="1" customWidth="1"/>
    <col min="12" max="12" width="9.85546875" style="28" bestFit="1" customWidth="1"/>
    <col min="13" max="13" width="5" style="28" customWidth="1"/>
    <col min="14" max="15" width="4" style="28" customWidth="1"/>
    <col min="16" max="18" width="5" style="28" bestFit="1" customWidth="1"/>
    <col min="19" max="19" width="9.85546875" style="28" bestFit="1" customWidth="1"/>
    <col min="20" max="25" width="5" style="28" bestFit="1" customWidth="1"/>
    <col min="26" max="16384" width="11.42578125" style="28"/>
  </cols>
  <sheetData>
    <row r="1" spans="1:26" ht="21">
      <c r="A1" s="518" t="s">
        <v>13</v>
      </c>
      <c r="B1" s="518"/>
      <c r="C1" s="518"/>
      <c r="D1" s="518"/>
      <c r="E1" s="518"/>
      <c r="F1" s="518"/>
      <c r="G1" s="518"/>
      <c r="H1" s="518"/>
      <c r="I1" s="518"/>
      <c r="J1" s="518"/>
      <c r="K1" s="518"/>
      <c r="L1" s="518"/>
      <c r="M1" s="518"/>
      <c r="N1" s="518"/>
      <c r="O1" s="518"/>
      <c r="P1" s="518"/>
      <c r="Q1" s="518"/>
      <c r="R1" s="518"/>
      <c r="S1" s="518"/>
      <c r="T1" s="518"/>
      <c r="U1" s="518"/>
      <c r="V1" s="518"/>
      <c r="W1" s="518"/>
      <c r="X1" s="518"/>
      <c r="Y1" s="518"/>
      <c r="Z1" s="518"/>
    </row>
    <row r="2" spans="1:26" ht="15" customHeight="1">
      <c r="A2" s="520" t="s">
        <v>11</v>
      </c>
      <c r="B2" s="520"/>
      <c r="C2" s="530" t="s">
        <v>5</v>
      </c>
      <c r="D2" s="531"/>
      <c r="E2" s="522" t="s">
        <v>41</v>
      </c>
      <c r="F2" s="523"/>
      <c r="G2" s="523"/>
      <c r="H2" s="523"/>
      <c r="I2" s="523"/>
      <c r="J2" s="523"/>
      <c r="K2" s="524"/>
      <c r="L2" s="522" t="s">
        <v>1111</v>
      </c>
      <c r="M2" s="523"/>
      <c r="N2" s="523"/>
      <c r="O2" s="523"/>
      <c r="P2" s="523"/>
      <c r="Q2" s="523"/>
      <c r="R2" s="524"/>
      <c r="S2" s="543" t="s">
        <v>55</v>
      </c>
      <c r="T2" s="544"/>
      <c r="U2" s="544"/>
      <c r="V2" s="544"/>
      <c r="W2" s="544"/>
      <c r="X2" s="544"/>
      <c r="Y2" s="545"/>
      <c r="Z2" s="521" t="s">
        <v>56</v>
      </c>
    </row>
    <row r="3" spans="1:26" ht="15" customHeight="1">
      <c r="A3" s="525" t="s">
        <v>1110</v>
      </c>
      <c r="B3" s="526"/>
      <c r="C3" s="532"/>
      <c r="D3" s="533"/>
      <c r="E3" s="540">
        <f>IFERROR(IF(MATCH(E2,TOGLENGDER!$A$2:$A$206,0),INDEX(TOGLENGDER!$B$2:$B$206,MATCH(E2,TOGLENGDER!$A$2:$A$206,0),1),0),"!feil!")</f>
        <v>84.2</v>
      </c>
      <c r="F3" s="541"/>
      <c r="G3" s="541"/>
      <c r="H3" s="541"/>
      <c r="I3" s="541"/>
      <c r="J3" s="541"/>
      <c r="K3" s="542"/>
      <c r="L3" s="540">
        <f>IFERROR(IF(MATCH(L2,TOGLENGDER!$A$2:$A$206,0),INDEX(TOGLENGDER!$B$2:$B$206,MATCH(L2,TOGLENGDER!$A$2:$A$206,0),1),0),"!feil!")</f>
        <v>106.6</v>
      </c>
      <c r="M3" s="541"/>
      <c r="N3" s="541"/>
      <c r="O3" s="541"/>
      <c r="P3" s="541"/>
      <c r="Q3" s="541"/>
      <c r="R3" s="542"/>
      <c r="S3" s="540">
        <f>IFERROR(IF(MATCH(S2,TOGLENGDER!$A$2:$A$206,0),INDEX(TOGLENGDER!$B$2:$B$206,MATCH(S2,TOGLENGDER!$A$2:$A$206,0),1),0),"!feil!")</f>
        <v>750</v>
      </c>
      <c r="T3" s="541"/>
      <c r="U3" s="541"/>
      <c r="V3" s="541"/>
      <c r="W3" s="541"/>
      <c r="X3" s="541"/>
      <c r="Y3" s="542"/>
      <c r="Z3" s="521"/>
    </row>
    <row r="4" spans="1:26" ht="15" customHeight="1">
      <c r="A4" s="519" t="s">
        <v>0</v>
      </c>
      <c r="B4" s="519"/>
      <c r="C4" s="29" t="s">
        <v>57</v>
      </c>
      <c r="D4" s="29" t="s">
        <v>58</v>
      </c>
      <c r="E4" s="379" t="s">
        <v>1166</v>
      </c>
      <c r="F4" s="30" t="s">
        <v>2</v>
      </c>
      <c r="G4" s="30" t="s">
        <v>3</v>
      </c>
      <c r="H4" s="30" t="s">
        <v>4</v>
      </c>
      <c r="I4" s="242" t="s">
        <v>2</v>
      </c>
      <c r="J4" s="242" t="s">
        <v>3</v>
      </c>
      <c r="K4" s="242" t="s">
        <v>4</v>
      </c>
      <c r="L4" s="379" t="s">
        <v>1166</v>
      </c>
      <c r="M4" s="237" t="s">
        <v>2</v>
      </c>
      <c r="N4" s="237" t="s">
        <v>3</v>
      </c>
      <c r="O4" s="237" t="s">
        <v>4</v>
      </c>
      <c r="P4" s="242" t="s">
        <v>2</v>
      </c>
      <c r="Q4" s="242" t="s">
        <v>3</v>
      </c>
      <c r="R4" s="242" t="s">
        <v>4</v>
      </c>
      <c r="S4" s="379" t="s">
        <v>1166</v>
      </c>
      <c r="T4" s="32" t="s">
        <v>2</v>
      </c>
      <c r="U4" s="32" t="s">
        <v>3</v>
      </c>
      <c r="V4" s="32" t="s">
        <v>4</v>
      </c>
      <c r="W4" s="284" t="s">
        <v>2</v>
      </c>
      <c r="X4" s="284" t="s">
        <v>3</v>
      </c>
      <c r="Y4" s="284" t="s">
        <v>4</v>
      </c>
      <c r="Z4" s="521"/>
    </row>
    <row r="5" spans="1:26">
      <c r="A5" s="33" t="s">
        <v>382</v>
      </c>
      <c r="B5" s="35" t="s">
        <v>412</v>
      </c>
      <c r="C5" s="39">
        <v>0.27</v>
      </c>
      <c r="D5" s="36">
        <v>4.45</v>
      </c>
      <c r="E5" s="378">
        <v>44</v>
      </c>
      <c r="F5" s="43">
        <f>ROUND($E5*$E$3*I5,0)</f>
        <v>2643</v>
      </c>
      <c r="G5" s="41">
        <f t="shared" ref="G5:H5" si="0">ROUND($E5*$E$3*J5,0)</f>
        <v>679</v>
      </c>
      <c r="H5" s="45">
        <f t="shared" si="0"/>
        <v>382</v>
      </c>
      <c r="I5" s="243">
        <v>0.71346886912325291</v>
      </c>
      <c r="J5" s="244">
        <v>0.18329097839898348</v>
      </c>
      <c r="K5" s="245">
        <v>0.10324015247776366</v>
      </c>
      <c r="L5" s="378">
        <v>28</v>
      </c>
      <c r="M5" s="43">
        <f>ROUND($L5*$L$3*P5,0)</f>
        <v>2130</v>
      </c>
      <c r="N5" s="41">
        <f t="shared" ref="N5:O5" si="1">ROUND($L5*$L$3*Q5,0)</f>
        <v>547</v>
      </c>
      <c r="O5" s="45">
        <f t="shared" si="1"/>
        <v>308</v>
      </c>
      <c r="P5" s="243">
        <v>0.71346886912325291</v>
      </c>
      <c r="Q5" s="244">
        <v>0.18329097839898348</v>
      </c>
      <c r="R5" s="245">
        <v>0.10324015247776366</v>
      </c>
      <c r="S5" s="378">
        <v>0</v>
      </c>
      <c r="T5" s="75">
        <f>ROUND($S5*$S$3*W5,0)</f>
        <v>0</v>
      </c>
      <c r="U5" s="76">
        <f t="shared" ref="U5:V5" si="2">ROUND($S5*$S$3*X5,0)</f>
        <v>0</v>
      </c>
      <c r="V5" s="79">
        <f t="shared" si="2"/>
        <v>0</v>
      </c>
      <c r="W5" s="255">
        <v>0</v>
      </c>
      <c r="X5" s="256">
        <v>0</v>
      </c>
      <c r="Y5" s="257">
        <v>0</v>
      </c>
    </row>
    <row r="6" spans="1:26">
      <c r="A6" s="34" t="s">
        <v>383</v>
      </c>
      <c r="B6" s="37" t="s">
        <v>413</v>
      </c>
      <c r="C6" s="40">
        <v>4.45</v>
      </c>
      <c r="D6" s="38">
        <v>0</v>
      </c>
      <c r="E6" s="380">
        <v>44</v>
      </c>
      <c r="F6" s="44">
        <f t="shared" ref="F6:F34" si="3">ROUND($E6*$E$3*I6,0)</f>
        <v>2648</v>
      </c>
      <c r="G6" s="42">
        <f t="shared" ref="G6:G34" si="4">ROUND($E6*$E$3*J6,0)</f>
        <v>677</v>
      </c>
      <c r="H6" s="46">
        <f t="shared" ref="H6:H34" si="5">ROUND($E6*$E$3*K6,0)</f>
        <v>380</v>
      </c>
      <c r="I6" s="246">
        <v>0.71464019851116622</v>
      </c>
      <c r="J6" s="247">
        <v>0.18269230769230768</v>
      </c>
      <c r="K6" s="248">
        <v>0.10266749379652605</v>
      </c>
      <c r="L6" s="380">
        <v>28</v>
      </c>
      <c r="M6" s="44">
        <f t="shared" ref="M6:M34" si="6">ROUND($L6*$L$3*P6,0)</f>
        <v>2133</v>
      </c>
      <c r="N6" s="42">
        <f t="shared" ref="N6:N34" si="7">ROUND($L6*$L$3*Q6,0)</f>
        <v>545</v>
      </c>
      <c r="O6" s="46">
        <f t="shared" ref="O6:O34" si="8">ROUND($L6*$L$3*R6,0)</f>
        <v>306</v>
      </c>
      <c r="P6" s="246">
        <v>0.71464019851116622</v>
      </c>
      <c r="Q6" s="247">
        <v>0.18269230769230768</v>
      </c>
      <c r="R6" s="248">
        <v>0.10266749379652605</v>
      </c>
      <c r="S6" s="380">
        <v>0</v>
      </c>
      <c r="T6" s="77">
        <f t="shared" ref="T6:T34" si="9">ROUND($S6*$S$3*W6,0)</f>
        <v>0</v>
      </c>
      <c r="U6" s="78">
        <f t="shared" ref="U6:U34" si="10">ROUND($S6*$S$3*X6,0)</f>
        <v>0</v>
      </c>
      <c r="V6" s="80">
        <f t="shared" ref="V6:V34" si="11">ROUND($S6*$S$3*Y6,0)</f>
        <v>0</v>
      </c>
      <c r="W6" s="258">
        <v>0.47732426303854875</v>
      </c>
      <c r="X6" s="259">
        <v>2.4943310657596373E-2</v>
      </c>
      <c r="Y6" s="260">
        <v>0.49773242630385489</v>
      </c>
    </row>
    <row r="7" spans="1:26">
      <c r="A7" s="34" t="s">
        <v>384</v>
      </c>
      <c r="B7" s="37" t="s">
        <v>414</v>
      </c>
      <c r="C7" s="40">
        <v>0</v>
      </c>
      <c r="D7" s="38">
        <v>8.3000000000000007</v>
      </c>
      <c r="E7" s="380">
        <v>44</v>
      </c>
      <c r="F7" s="44">
        <f t="shared" si="3"/>
        <v>2640</v>
      </c>
      <c r="G7" s="42">
        <f t="shared" si="4"/>
        <v>684</v>
      </c>
      <c r="H7" s="46">
        <f t="shared" si="5"/>
        <v>381</v>
      </c>
      <c r="I7" s="246">
        <v>0.71259259259259256</v>
      </c>
      <c r="J7" s="247">
        <v>0.18459259259259259</v>
      </c>
      <c r="K7" s="248">
        <v>0.10281481481481482</v>
      </c>
      <c r="L7" s="380">
        <v>28</v>
      </c>
      <c r="M7" s="44">
        <f t="shared" si="6"/>
        <v>2127</v>
      </c>
      <c r="N7" s="42">
        <f t="shared" si="7"/>
        <v>551</v>
      </c>
      <c r="O7" s="46">
        <f t="shared" si="8"/>
        <v>307</v>
      </c>
      <c r="P7" s="246">
        <v>0.71259259259259256</v>
      </c>
      <c r="Q7" s="247">
        <v>0.18459259259259259</v>
      </c>
      <c r="R7" s="248">
        <v>0.10281481481481482</v>
      </c>
      <c r="S7" s="380"/>
      <c r="T7" s="77">
        <v>2269.4791739634848</v>
      </c>
      <c r="U7" s="78">
        <v>1371.0437081608154</v>
      </c>
      <c r="V7" s="80">
        <v>1704.5084070835685</v>
      </c>
      <c r="W7" s="258">
        <v>0.47134302822925578</v>
      </c>
      <c r="X7" s="259">
        <v>0.25235243798118051</v>
      </c>
      <c r="Y7" s="260">
        <v>0.27630453378956371</v>
      </c>
    </row>
    <row r="8" spans="1:26">
      <c r="A8" s="34" t="s">
        <v>385</v>
      </c>
      <c r="B8" s="37" t="s">
        <v>415</v>
      </c>
      <c r="C8" s="40">
        <v>8.3000000000000007</v>
      </c>
      <c r="D8" s="38">
        <v>10.28</v>
      </c>
      <c r="E8" s="380">
        <v>44</v>
      </c>
      <c r="F8" s="44">
        <f t="shared" si="3"/>
        <v>2647</v>
      </c>
      <c r="G8" s="42">
        <f t="shared" si="4"/>
        <v>682</v>
      </c>
      <c r="H8" s="46">
        <f t="shared" si="5"/>
        <v>376</v>
      </c>
      <c r="I8" s="246">
        <v>0.71449275362318843</v>
      </c>
      <c r="J8" s="247">
        <v>0.18405797101449275</v>
      </c>
      <c r="K8" s="248">
        <v>0.10144927536231885</v>
      </c>
      <c r="L8" s="380">
        <v>28</v>
      </c>
      <c r="M8" s="44">
        <f t="shared" si="6"/>
        <v>2133</v>
      </c>
      <c r="N8" s="42">
        <f t="shared" si="7"/>
        <v>549</v>
      </c>
      <c r="O8" s="46">
        <f t="shared" si="8"/>
        <v>303</v>
      </c>
      <c r="P8" s="246">
        <v>0.71449275362318843</v>
      </c>
      <c r="Q8" s="247">
        <v>0.18405797101449275</v>
      </c>
      <c r="R8" s="248">
        <v>0.10144927536231885</v>
      </c>
      <c r="S8" s="380"/>
      <c r="T8" s="77">
        <v>2269.4791739634848</v>
      </c>
      <c r="U8" s="78">
        <v>1371.0437081608154</v>
      </c>
      <c r="V8" s="80">
        <v>1704.5084070835685</v>
      </c>
      <c r="W8" s="258">
        <v>0.47747385358004829</v>
      </c>
      <c r="X8" s="259">
        <v>0.24014481094127113</v>
      </c>
      <c r="Y8" s="260">
        <v>0.28238133547868061</v>
      </c>
    </row>
    <row r="9" spans="1:26">
      <c r="A9" s="47" t="s">
        <v>386</v>
      </c>
      <c r="B9" s="48" t="s">
        <v>416</v>
      </c>
      <c r="C9" s="49">
        <v>10.28</v>
      </c>
      <c r="D9" s="50">
        <v>15.85</v>
      </c>
      <c r="E9" s="381">
        <v>44</v>
      </c>
      <c r="F9" s="51">
        <f t="shared" si="3"/>
        <v>2647</v>
      </c>
      <c r="G9" s="52">
        <f t="shared" si="4"/>
        <v>682</v>
      </c>
      <c r="H9" s="53">
        <f t="shared" si="5"/>
        <v>376</v>
      </c>
      <c r="I9" s="249">
        <v>0.71449275362318843</v>
      </c>
      <c r="J9" s="250">
        <v>0.18405797101449275</v>
      </c>
      <c r="K9" s="251">
        <v>0.10144927536231885</v>
      </c>
      <c r="L9" s="381">
        <v>28</v>
      </c>
      <c r="M9" s="51">
        <f t="shared" si="6"/>
        <v>2133</v>
      </c>
      <c r="N9" s="52">
        <f t="shared" si="7"/>
        <v>549</v>
      </c>
      <c r="O9" s="53">
        <f t="shared" si="8"/>
        <v>303</v>
      </c>
      <c r="P9" s="249">
        <v>0.71449275362318843</v>
      </c>
      <c r="Q9" s="250">
        <v>0.18405797101449275</v>
      </c>
      <c r="R9" s="251">
        <v>0.10144927536231885</v>
      </c>
      <c r="S9" s="381"/>
      <c r="T9" s="81">
        <v>2269.4791739634848</v>
      </c>
      <c r="U9" s="82">
        <v>1371.0437081608154</v>
      </c>
      <c r="V9" s="83">
        <v>1704.5084070835685</v>
      </c>
      <c r="W9" s="261">
        <v>0.48652995577000402</v>
      </c>
      <c r="X9" s="262">
        <v>0.24004825090470447</v>
      </c>
      <c r="Y9" s="263">
        <v>0.27342179332529154</v>
      </c>
    </row>
    <row r="10" spans="1:26">
      <c r="A10" s="34" t="s">
        <v>387</v>
      </c>
      <c r="B10" s="37" t="s">
        <v>417</v>
      </c>
      <c r="C10" s="40">
        <v>15.85</v>
      </c>
      <c r="D10" s="38">
        <v>17.68</v>
      </c>
      <c r="E10" s="380">
        <v>44</v>
      </c>
      <c r="F10" s="44">
        <f t="shared" si="3"/>
        <v>2647</v>
      </c>
      <c r="G10" s="42">
        <f t="shared" si="4"/>
        <v>682</v>
      </c>
      <c r="H10" s="46">
        <f t="shared" si="5"/>
        <v>376</v>
      </c>
      <c r="I10" s="246">
        <v>0.71440997390547989</v>
      </c>
      <c r="J10" s="247">
        <v>0.18411133661930995</v>
      </c>
      <c r="K10" s="248">
        <v>0.1014786894752102</v>
      </c>
      <c r="L10" s="380">
        <v>28</v>
      </c>
      <c r="M10" s="44">
        <f t="shared" si="6"/>
        <v>2132</v>
      </c>
      <c r="N10" s="42">
        <f t="shared" si="7"/>
        <v>550</v>
      </c>
      <c r="O10" s="46">
        <f t="shared" si="8"/>
        <v>303</v>
      </c>
      <c r="P10" s="246">
        <v>0.71440997390547989</v>
      </c>
      <c r="Q10" s="247">
        <v>0.18411133661930995</v>
      </c>
      <c r="R10" s="248">
        <v>0.1014786894752102</v>
      </c>
      <c r="S10" s="380"/>
      <c r="T10" s="77">
        <v>2269.4791739634848</v>
      </c>
      <c r="U10" s="78">
        <v>1371.0437081608154</v>
      </c>
      <c r="V10" s="80">
        <v>1704.5084070835685</v>
      </c>
      <c r="W10" s="258">
        <v>0.47829518547750594</v>
      </c>
      <c r="X10" s="259">
        <v>0.23559589581689031</v>
      </c>
      <c r="Y10" s="260">
        <v>0.28610891870560379</v>
      </c>
    </row>
    <row r="11" spans="1:26">
      <c r="A11" s="34" t="s">
        <v>388</v>
      </c>
      <c r="B11" s="37" t="s">
        <v>418</v>
      </c>
      <c r="C11" s="40">
        <v>17.68</v>
      </c>
      <c r="D11" s="38">
        <v>19.34</v>
      </c>
      <c r="E11" s="380">
        <v>44</v>
      </c>
      <c r="F11" s="44">
        <f t="shared" si="3"/>
        <v>2647</v>
      </c>
      <c r="G11" s="42">
        <f t="shared" si="4"/>
        <v>682</v>
      </c>
      <c r="H11" s="46">
        <f t="shared" si="5"/>
        <v>376</v>
      </c>
      <c r="I11" s="246">
        <v>0.71449275362318843</v>
      </c>
      <c r="J11" s="247">
        <v>0.18405797101449275</v>
      </c>
      <c r="K11" s="248">
        <v>0.10144927536231885</v>
      </c>
      <c r="L11" s="380">
        <v>28</v>
      </c>
      <c r="M11" s="44">
        <f t="shared" si="6"/>
        <v>2133</v>
      </c>
      <c r="N11" s="42">
        <f t="shared" si="7"/>
        <v>549</v>
      </c>
      <c r="O11" s="46">
        <f t="shared" si="8"/>
        <v>303</v>
      </c>
      <c r="P11" s="246">
        <v>0.71449275362318843</v>
      </c>
      <c r="Q11" s="247">
        <v>0.18405797101449275</v>
      </c>
      <c r="R11" s="248">
        <v>0.10144927536231885</v>
      </c>
      <c r="S11" s="380"/>
      <c r="T11" s="77">
        <v>2269.4791739634848</v>
      </c>
      <c r="U11" s="78">
        <v>1371.0437081608154</v>
      </c>
      <c r="V11" s="80">
        <v>1704.5084070835685</v>
      </c>
      <c r="W11" s="258">
        <v>0.48020585906571656</v>
      </c>
      <c r="X11" s="259">
        <v>0.23634204275534443</v>
      </c>
      <c r="Y11" s="260">
        <v>0.28345209817893902</v>
      </c>
    </row>
    <row r="12" spans="1:26">
      <c r="A12" s="34" t="s">
        <v>389</v>
      </c>
      <c r="B12" s="37" t="s">
        <v>419</v>
      </c>
      <c r="C12" s="40">
        <v>19.34</v>
      </c>
      <c r="D12" s="38">
        <v>24.26</v>
      </c>
      <c r="E12" s="380">
        <v>44</v>
      </c>
      <c r="F12" s="44">
        <f t="shared" si="3"/>
        <v>2648</v>
      </c>
      <c r="G12" s="42">
        <f t="shared" si="4"/>
        <v>667</v>
      </c>
      <c r="H12" s="46">
        <f t="shared" si="5"/>
        <v>390</v>
      </c>
      <c r="I12" s="246">
        <v>0.71461716937354991</v>
      </c>
      <c r="J12" s="247">
        <v>0.18010440835266822</v>
      </c>
      <c r="K12" s="248">
        <v>0.1052784222737819</v>
      </c>
      <c r="L12" s="380">
        <v>28</v>
      </c>
      <c r="M12" s="44">
        <f t="shared" si="6"/>
        <v>2133</v>
      </c>
      <c r="N12" s="42">
        <f t="shared" si="7"/>
        <v>538</v>
      </c>
      <c r="O12" s="46">
        <f t="shared" si="8"/>
        <v>314</v>
      </c>
      <c r="P12" s="246">
        <v>0.71461716937354991</v>
      </c>
      <c r="Q12" s="247">
        <v>0.18010440835266822</v>
      </c>
      <c r="R12" s="248">
        <v>0.1052784222737819</v>
      </c>
      <c r="S12" s="380"/>
      <c r="T12" s="77">
        <v>2269.4791739634848</v>
      </c>
      <c r="U12" s="78">
        <v>1371.0437081608154</v>
      </c>
      <c r="V12" s="80">
        <v>1704.5084070835685</v>
      </c>
      <c r="W12" s="258">
        <v>0.48168789808917195</v>
      </c>
      <c r="X12" s="259">
        <v>0.2376592356687898</v>
      </c>
      <c r="Y12" s="260">
        <v>0.28065286624203822</v>
      </c>
    </row>
    <row r="13" spans="1:26">
      <c r="A13" s="47" t="s">
        <v>390</v>
      </c>
      <c r="B13" s="48" t="s">
        <v>420</v>
      </c>
      <c r="C13" s="49">
        <v>24.26</v>
      </c>
      <c r="D13" s="50">
        <v>27.73</v>
      </c>
      <c r="E13" s="381">
        <v>44</v>
      </c>
      <c r="F13" s="51">
        <f t="shared" si="3"/>
        <v>2601</v>
      </c>
      <c r="G13" s="52">
        <f t="shared" si="4"/>
        <v>714</v>
      </c>
      <c r="H13" s="53">
        <f t="shared" si="5"/>
        <v>390</v>
      </c>
      <c r="I13" s="249">
        <v>0.7021153288901768</v>
      </c>
      <c r="J13" s="250">
        <v>0.1926977687626775</v>
      </c>
      <c r="K13" s="251">
        <v>0.10518690234714576</v>
      </c>
      <c r="L13" s="381">
        <v>28</v>
      </c>
      <c r="M13" s="51">
        <f t="shared" si="6"/>
        <v>2096</v>
      </c>
      <c r="N13" s="52">
        <f t="shared" si="7"/>
        <v>575</v>
      </c>
      <c r="O13" s="53">
        <f t="shared" si="8"/>
        <v>314</v>
      </c>
      <c r="P13" s="249">
        <v>0.7021153288901768</v>
      </c>
      <c r="Q13" s="250">
        <v>0.1926977687626775</v>
      </c>
      <c r="R13" s="251">
        <v>0.10518690234714576</v>
      </c>
      <c r="S13" s="381"/>
      <c r="T13" s="81">
        <v>2269.4791739634848</v>
      </c>
      <c r="U13" s="82">
        <v>1371.0437081608154</v>
      </c>
      <c r="V13" s="83">
        <v>1704.5084070835685</v>
      </c>
      <c r="W13" s="261">
        <v>0.47669826224328593</v>
      </c>
      <c r="X13" s="262">
        <v>0.1500789889415482</v>
      </c>
      <c r="Y13" s="263">
        <v>0.37322274881516587</v>
      </c>
    </row>
    <row r="14" spans="1:26">
      <c r="A14" s="34" t="s">
        <v>391</v>
      </c>
      <c r="B14" s="37" t="s">
        <v>421</v>
      </c>
      <c r="C14" s="40">
        <v>27.73</v>
      </c>
      <c r="D14" s="38">
        <v>30.35</v>
      </c>
      <c r="E14" s="380">
        <v>44</v>
      </c>
      <c r="F14" s="44">
        <f t="shared" si="3"/>
        <v>2525</v>
      </c>
      <c r="G14" s="42">
        <f t="shared" si="4"/>
        <v>714</v>
      </c>
      <c r="H14" s="46">
        <f t="shared" si="5"/>
        <v>466</v>
      </c>
      <c r="I14" s="246">
        <v>0.68154158215010141</v>
      </c>
      <c r="J14" s="247">
        <v>0.1926977687626775</v>
      </c>
      <c r="K14" s="248">
        <v>0.12576064908722109</v>
      </c>
      <c r="L14" s="380">
        <v>28</v>
      </c>
      <c r="M14" s="44">
        <f t="shared" si="6"/>
        <v>2034</v>
      </c>
      <c r="N14" s="42">
        <f t="shared" si="7"/>
        <v>575</v>
      </c>
      <c r="O14" s="46">
        <f t="shared" si="8"/>
        <v>375</v>
      </c>
      <c r="P14" s="246">
        <v>0.68154158215010141</v>
      </c>
      <c r="Q14" s="247">
        <v>0.1926977687626775</v>
      </c>
      <c r="R14" s="248">
        <v>0.12576064908722109</v>
      </c>
      <c r="S14" s="380"/>
      <c r="T14" s="77">
        <v>2269.4791739634848</v>
      </c>
      <c r="U14" s="78">
        <v>1371.0437081608154</v>
      </c>
      <c r="V14" s="80">
        <v>1704.5084070835685</v>
      </c>
      <c r="W14" s="258">
        <v>0.47527472527472525</v>
      </c>
      <c r="X14" s="259">
        <v>0.14913657770800628</v>
      </c>
      <c r="Y14" s="260">
        <v>0.37558869701726844</v>
      </c>
    </row>
    <row r="15" spans="1:26">
      <c r="A15" s="34" t="s">
        <v>392</v>
      </c>
      <c r="B15" s="37" t="s">
        <v>422</v>
      </c>
      <c r="C15" s="40">
        <v>30.35</v>
      </c>
      <c r="D15" s="38">
        <v>32.07</v>
      </c>
      <c r="E15" s="380">
        <v>44</v>
      </c>
      <c r="F15" s="44">
        <f t="shared" si="3"/>
        <v>2524</v>
      </c>
      <c r="G15" s="42">
        <f t="shared" si="4"/>
        <v>715</v>
      </c>
      <c r="H15" s="46">
        <f t="shared" si="5"/>
        <v>466</v>
      </c>
      <c r="I15" s="246">
        <v>0.68117203365245138</v>
      </c>
      <c r="J15" s="247">
        <v>0.19292138091093705</v>
      </c>
      <c r="K15" s="248">
        <v>0.12590658543661154</v>
      </c>
      <c r="L15" s="380">
        <v>28</v>
      </c>
      <c r="M15" s="44">
        <f t="shared" si="6"/>
        <v>2033</v>
      </c>
      <c r="N15" s="42">
        <f t="shared" si="7"/>
        <v>576</v>
      </c>
      <c r="O15" s="46">
        <f t="shared" si="8"/>
        <v>376</v>
      </c>
      <c r="P15" s="246">
        <v>0.68117203365245138</v>
      </c>
      <c r="Q15" s="247">
        <v>0.19292138091093705</v>
      </c>
      <c r="R15" s="248">
        <v>0.12590658543661154</v>
      </c>
      <c r="S15" s="380"/>
      <c r="T15" s="77">
        <v>2241.8903679375017</v>
      </c>
      <c r="U15" s="78">
        <v>1005.1921499901692</v>
      </c>
      <c r="V15" s="80">
        <v>2097.9487712801979</v>
      </c>
      <c r="W15" s="258">
        <v>0.47490196078431374</v>
      </c>
      <c r="X15" s="259">
        <v>0.14901960784313725</v>
      </c>
      <c r="Y15" s="260">
        <v>0.37607843137254904</v>
      </c>
    </row>
    <row r="16" spans="1:26">
      <c r="A16" s="34" t="s">
        <v>393</v>
      </c>
      <c r="B16" s="37" t="s">
        <v>423</v>
      </c>
      <c r="C16" s="40">
        <v>32.07</v>
      </c>
      <c r="D16" s="38">
        <v>34.479999999999997</v>
      </c>
      <c r="E16" s="380">
        <v>16</v>
      </c>
      <c r="F16" s="44">
        <f t="shared" si="3"/>
        <v>866</v>
      </c>
      <c r="G16" s="42">
        <f t="shared" si="4"/>
        <v>307</v>
      </c>
      <c r="H16" s="46">
        <f t="shared" si="5"/>
        <v>174</v>
      </c>
      <c r="I16" s="246">
        <v>0.64313448641016591</v>
      </c>
      <c r="J16" s="247">
        <v>0.2280268266854924</v>
      </c>
      <c r="K16" s="248">
        <v>0.12883868690434169</v>
      </c>
      <c r="L16" s="380">
        <v>28</v>
      </c>
      <c r="M16" s="44">
        <f t="shared" si="6"/>
        <v>1920</v>
      </c>
      <c r="N16" s="42">
        <f t="shared" si="7"/>
        <v>681</v>
      </c>
      <c r="O16" s="46">
        <f t="shared" si="8"/>
        <v>385</v>
      </c>
      <c r="P16" s="246">
        <v>0.64313448641016591</v>
      </c>
      <c r="Q16" s="247">
        <v>0.2280268266854924</v>
      </c>
      <c r="R16" s="248">
        <v>0.12883868690434169</v>
      </c>
      <c r="S16" s="380"/>
      <c r="T16" s="77">
        <v>2241.8903679375017</v>
      </c>
      <c r="U16" s="78">
        <v>1005.1921499901692</v>
      </c>
      <c r="V16" s="80">
        <v>2097.9487712801979</v>
      </c>
      <c r="W16" s="258">
        <v>0.47502949272512779</v>
      </c>
      <c r="X16" s="259">
        <v>0.14942980731419583</v>
      </c>
      <c r="Y16" s="260">
        <v>0.37554069996067635</v>
      </c>
    </row>
    <row r="17" spans="1:25">
      <c r="A17" s="47" t="s">
        <v>394</v>
      </c>
      <c r="B17" s="48" t="s">
        <v>424</v>
      </c>
      <c r="C17" s="49">
        <v>34.479999999999997</v>
      </c>
      <c r="D17" s="50">
        <v>40.83</v>
      </c>
      <c r="E17" s="381">
        <v>16</v>
      </c>
      <c r="F17" s="51">
        <f t="shared" si="3"/>
        <v>900</v>
      </c>
      <c r="G17" s="52">
        <f t="shared" si="4"/>
        <v>274</v>
      </c>
      <c r="H17" s="53">
        <f t="shared" si="5"/>
        <v>174</v>
      </c>
      <c r="I17" s="249">
        <v>0.66784327567949175</v>
      </c>
      <c r="J17" s="250">
        <v>0.20331803741616661</v>
      </c>
      <c r="K17" s="251">
        <v>0.12883868690434169</v>
      </c>
      <c r="L17" s="381">
        <v>28</v>
      </c>
      <c r="M17" s="51">
        <f t="shared" si="6"/>
        <v>1993</v>
      </c>
      <c r="N17" s="52">
        <f t="shared" si="7"/>
        <v>607</v>
      </c>
      <c r="O17" s="53">
        <f t="shared" si="8"/>
        <v>385</v>
      </c>
      <c r="P17" s="249">
        <v>0.66784327567949175</v>
      </c>
      <c r="Q17" s="250">
        <v>0.20331803741616661</v>
      </c>
      <c r="R17" s="251">
        <v>0.12883868690434169</v>
      </c>
      <c r="S17" s="381"/>
      <c r="T17" s="81">
        <v>2241.8903679375017</v>
      </c>
      <c r="U17" s="82">
        <v>1005.1921499901692</v>
      </c>
      <c r="V17" s="83">
        <v>2097.9487712801979</v>
      </c>
      <c r="W17" s="261">
        <v>0.47619047619047616</v>
      </c>
      <c r="X17" s="262">
        <v>0.149547422274695</v>
      </c>
      <c r="Y17" s="263">
        <v>0.37426210153482881</v>
      </c>
    </row>
    <row r="18" spans="1:25">
      <c r="A18" s="34" t="s">
        <v>395</v>
      </c>
      <c r="B18" s="440" t="s">
        <v>1119</v>
      </c>
      <c r="C18" s="40">
        <v>40.83</v>
      </c>
      <c r="D18" s="38">
        <v>44.03</v>
      </c>
      <c r="E18" s="380">
        <v>16</v>
      </c>
      <c r="F18" s="44">
        <f t="shared" si="3"/>
        <v>900</v>
      </c>
      <c r="G18" s="42">
        <f t="shared" si="4"/>
        <v>274</v>
      </c>
      <c r="H18" s="46">
        <f t="shared" si="5"/>
        <v>174</v>
      </c>
      <c r="I18" s="246">
        <v>0.66784327567949175</v>
      </c>
      <c r="J18" s="247">
        <v>0.20331803741616661</v>
      </c>
      <c r="K18" s="248">
        <v>0.12883868690434169</v>
      </c>
      <c r="L18" s="380">
        <v>28</v>
      </c>
      <c r="M18" s="44">
        <f t="shared" si="6"/>
        <v>1993</v>
      </c>
      <c r="N18" s="42">
        <f t="shared" si="7"/>
        <v>607</v>
      </c>
      <c r="O18" s="46">
        <f t="shared" si="8"/>
        <v>385</v>
      </c>
      <c r="P18" s="246">
        <v>0.66784327567949175</v>
      </c>
      <c r="Q18" s="247">
        <v>0.20331803741616661</v>
      </c>
      <c r="R18" s="248">
        <v>0.12883868690434169</v>
      </c>
      <c r="S18" s="380"/>
      <c r="T18" s="77">
        <v>1913.2237222366587</v>
      </c>
      <c r="U18" s="78">
        <v>1005.1921499901692</v>
      </c>
      <c r="V18" s="80">
        <v>2121.9390373897486</v>
      </c>
      <c r="W18" s="258">
        <v>0.47508826990976855</v>
      </c>
      <c r="X18" s="259">
        <v>0.14907806983130639</v>
      </c>
      <c r="Y18" s="260">
        <v>0.37583366025892506</v>
      </c>
    </row>
    <row r="19" spans="1:25">
      <c r="A19" s="34" t="s">
        <v>396</v>
      </c>
      <c r="B19" s="440" t="s">
        <v>1118</v>
      </c>
      <c r="C19" s="40">
        <v>44.03</v>
      </c>
      <c r="D19" s="38">
        <v>45.74</v>
      </c>
      <c r="E19" s="380">
        <v>16</v>
      </c>
      <c r="F19" s="44">
        <f t="shared" si="3"/>
        <v>900</v>
      </c>
      <c r="G19" s="42">
        <f t="shared" si="4"/>
        <v>274</v>
      </c>
      <c r="H19" s="46">
        <f t="shared" si="5"/>
        <v>174</v>
      </c>
      <c r="I19" s="246">
        <v>0.6679604798870854</v>
      </c>
      <c r="J19" s="247">
        <v>0.20324629498941427</v>
      </c>
      <c r="K19" s="248">
        <v>0.12879322512350036</v>
      </c>
      <c r="L19" s="380">
        <v>28</v>
      </c>
      <c r="M19" s="44">
        <f t="shared" si="6"/>
        <v>1994</v>
      </c>
      <c r="N19" s="42">
        <f t="shared" si="7"/>
        <v>607</v>
      </c>
      <c r="O19" s="46">
        <f t="shared" si="8"/>
        <v>384</v>
      </c>
      <c r="P19" s="246">
        <v>0.6679604798870854</v>
      </c>
      <c r="Q19" s="247">
        <v>0.20324629498941427</v>
      </c>
      <c r="R19" s="248">
        <v>0.12879322512350036</v>
      </c>
      <c r="S19" s="380"/>
      <c r="T19" s="77">
        <v>1904.8271290983159</v>
      </c>
      <c r="U19" s="78">
        <v>1317.0656094143267</v>
      </c>
      <c r="V19" s="80">
        <v>2114.7419575568833</v>
      </c>
      <c r="W19" s="258">
        <v>0.47452978056426331</v>
      </c>
      <c r="X19" s="259">
        <v>0.14890282131661442</v>
      </c>
      <c r="Y19" s="260">
        <v>0.37656739811912227</v>
      </c>
    </row>
    <row r="20" spans="1:25">
      <c r="A20" s="34" t="s">
        <v>397</v>
      </c>
      <c r="B20" s="440" t="s">
        <v>425</v>
      </c>
      <c r="C20" s="40">
        <v>45.74</v>
      </c>
      <c r="D20" s="38">
        <v>49.11</v>
      </c>
      <c r="E20" s="380">
        <v>16</v>
      </c>
      <c r="F20" s="44">
        <f t="shared" si="3"/>
        <v>918</v>
      </c>
      <c r="G20" s="42">
        <f t="shared" si="4"/>
        <v>274</v>
      </c>
      <c r="H20" s="46">
        <f t="shared" si="5"/>
        <v>155</v>
      </c>
      <c r="I20" s="246">
        <v>0.68172194777699369</v>
      </c>
      <c r="J20" s="247">
        <v>0.20324629498941427</v>
      </c>
      <c r="K20" s="248">
        <v>0.1150317572335921</v>
      </c>
      <c r="L20" s="380">
        <v>28</v>
      </c>
      <c r="M20" s="44">
        <f t="shared" si="6"/>
        <v>2035</v>
      </c>
      <c r="N20" s="42">
        <f t="shared" si="7"/>
        <v>607</v>
      </c>
      <c r="O20" s="46">
        <f t="shared" si="8"/>
        <v>343</v>
      </c>
      <c r="P20" s="246">
        <v>0.68172194777699369</v>
      </c>
      <c r="Q20" s="247">
        <v>0.20324629498941427</v>
      </c>
      <c r="R20" s="248">
        <v>0.1150317572335921</v>
      </c>
      <c r="S20" s="380"/>
      <c r="T20" s="77">
        <v>1904.8271290983159</v>
      </c>
      <c r="U20" s="78">
        <v>1317.0656094143267</v>
      </c>
      <c r="V20" s="80">
        <v>2114.7419575568833</v>
      </c>
      <c r="W20" s="258">
        <v>0.47490196078431374</v>
      </c>
      <c r="X20" s="259">
        <v>0.14901960784313725</v>
      </c>
      <c r="Y20" s="260">
        <v>0.37607843137254904</v>
      </c>
    </row>
    <row r="21" spans="1:25">
      <c r="A21" s="47" t="s">
        <v>398</v>
      </c>
      <c r="B21" s="48" t="s">
        <v>426</v>
      </c>
      <c r="C21" s="49">
        <v>49.11</v>
      </c>
      <c r="D21" s="50">
        <v>50.47</v>
      </c>
      <c r="E21" s="381">
        <v>16</v>
      </c>
      <c r="F21" s="51">
        <f t="shared" si="3"/>
        <v>898</v>
      </c>
      <c r="G21" s="52">
        <f t="shared" si="4"/>
        <v>274</v>
      </c>
      <c r="H21" s="53">
        <f t="shared" si="5"/>
        <v>174</v>
      </c>
      <c r="I21" s="249">
        <v>0.66690240452616689</v>
      </c>
      <c r="J21" s="250">
        <v>0.20367751060820369</v>
      </c>
      <c r="K21" s="251">
        <v>0.12942008486562942</v>
      </c>
      <c r="L21" s="439">
        <v>28</v>
      </c>
      <c r="M21" s="51">
        <f t="shared" si="6"/>
        <v>1991</v>
      </c>
      <c r="N21" s="52">
        <f t="shared" si="7"/>
        <v>608</v>
      </c>
      <c r="O21" s="53">
        <f t="shared" si="8"/>
        <v>386</v>
      </c>
      <c r="P21" s="249">
        <v>0.66690240452616689</v>
      </c>
      <c r="Q21" s="250">
        <v>0.20367751060820369</v>
      </c>
      <c r="R21" s="251">
        <v>0.12942008486562942</v>
      </c>
      <c r="S21" s="381"/>
      <c r="T21" s="81">
        <v>1904.8271290983159</v>
      </c>
      <c r="U21" s="82">
        <v>1317.0656094143267</v>
      </c>
      <c r="V21" s="83">
        <v>2114.7419575568833</v>
      </c>
      <c r="W21" s="261">
        <v>0.47508826990976855</v>
      </c>
      <c r="X21" s="262">
        <v>0.14907806983130639</v>
      </c>
      <c r="Y21" s="263">
        <v>0.37583366025892506</v>
      </c>
    </row>
    <row r="22" spans="1:25">
      <c r="A22" s="34" t="s">
        <v>399</v>
      </c>
      <c r="B22" s="37" t="s">
        <v>427</v>
      </c>
      <c r="C22" s="40">
        <v>50.47</v>
      </c>
      <c r="D22" s="38">
        <v>53.39</v>
      </c>
      <c r="E22" s="380">
        <v>16</v>
      </c>
      <c r="F22" s="44">
        <f t="shared" si="3"/>
        <v>898</v>
      </c>
      <c r="G22" s="42">
        <f t="shared" si="4"/>
        <v>274</v>
      </c>
      <c r="H22" s="46">
        <f t="shared" si="5"/>
        <v>174</v>
      </c>
      <c r="I22" s="246">
        <v>0.66690240452616689</v>
      </c>
      <c r="J22" s="247">
        <v>0.20367751060820369</v>
      </c>
      <c r="K22" s="248">
        <v>0.12942008486562942</v>
      </c>
      <c r="L22" s="380">
        <v>28</v>
      </c>
      <c r="M22" s="44">
        <f t="shared" si="6"/>
        <v>1991</v>
      </c>
      <c r="N22" s="42">
        <f t="shared" si="7"/>
        <v>608</v>
      </c>
      <c r="O22" s="46">
        <f t="shared" si="8"/>
        <v>386</v>
      </c>
      <c r="P22" s="246">
        <v>0.66690240452616689</v>
      </c>
      <c r="Q22" s="247">
        <v>0.20367751060820369</v>
      </c>
      <c r="R22" s="248">
        <v>0.12942008486562942</v>
      </c>
      <c r="S22" s="380"/>
      <c r="T22" s="77">
        <v>1904.8271290983159</v>
      </c>
      <c r="U22" s="78">
        <v>1317.0656094143267</v>
      </c>
      <c r="V22" s="80">
        <v>2114.7419575568833</v>
      </c>
      <c r="W22" s="258">
        <v>0.47469595919968616</v>
      </c>
      <c r="X22" s="259">
        <v>0.14907806983130639</v>
      </c>
      <c r="Y22" s="260">
        <v>0.37622597096900745</v>
      </c>
    </row>
    <row r="23" spans="1:25">
      <c r="A23" s="34" t="s">
        <v>400</v>
      </c>
      <c r="B23" s="37" t="s">
        <v>428</v>
      </c>
      <c r="C23" s="40">
        <v>53.39</v>
      </c>
      <c r="D23" s="38">
        <v>57.74</v>
      </c>
      <c r="E23" s="380">
        <v>16</v>
      </c>
      <c r="F23" s="44">
        <f t="shared" si="3"/>
        <v>898</v>
      </c>
      <c r="G23" s="42">
        <f t="shared" si="4"/>
        <v>274</v>
      </c>
      <c r="H23" s="46">
        <f t="shared" si="5"/>
        <v>174</v>
      </c>
      <c r="I23" s="246">
        <v>0.66690240452616689</v>
      </c>
      <c r="J23" s="247">
        <v>0.20367751060820369</v>
      </c>
      <c r="K23" s="248">
        <v>0.12942008486562942</v>
      </c>
      <c r="L23" s="380">
        <v>28</v>
      </c>
      <c r="M23" s="44">
        <f t="shared" si="6"/>
        <v>1991</v>
      </c>
      <c r="N23" s="42">
        <f t="shared" si="7"/>
        <v>608</v>
      </c>
      <c r="O23" s="46">
        <f t="shared" si="8"/>
        <v>386</v>
      </c>
      <c r="P23" s="246">
        <v>0.66690240452616689</v>
      </c>
      <c r="Q23" s="247">
        <v>0.20367751060820369</v>
      </c>
      <c r="R23" s="248">
        <v>0.12942008486562942</v>
      </c>
      <c r="S23" s="380"/>
      <c r="T23" s="77">
        <v>1904.8271290983159</v>
      </c>
      <c r="U23" s="78">
        <v>1317.0656094143267</v>
      </c>
      <c r="V23" s="80">
        <v>2114.7419575568833</v>
      </c>
      <c r="W23" s="258">
        <v>0.47469595919968616</v>
      </c>
      <c r="X23" s="259">
        <v>0.14907806983130639</v>
      </c>
      <c r="Y23" s="260">
        <v>0.37622597096900745</v>
      </c>
    </row>
    <row r="24" spans="1:25">
      <c r="A24" s="34" t="s">
        <v>401</v>
      </c>
      <c r="B24" s="37" t="s">
        <v>429</v>
      </c>
      <c r="C24" s="40">
        <v>57.74</v>
      </c>
      <c r="D24" s="38">
        <v>61.13</v>
      </c>
      <c r="E24" s="380">
        <v>16</v>
      </c>
      <c r="F24" s="44">
        <f t="shared" si="3"/>
        <v>839</v>
      </c>
      <c r="G24" s="42">
        <f t="shared" si="4"/>
        <v>321</v>
      </c>
      <c r="H24" s="46">
        <f t="shared" si="5"/>
        <v>188</v>
      </c>
      <c r="I24" s="246">
        <v>0.62250922509225093</v>
      </c>
      <c r="J24" s="247">
        <v>0.23800738007380073</v>
      </c>
      <c r="K24" s="248">
        <v>0.13948339483394834</v>
      </c>
      <c r="L24" s="380">
        <v>28</v>
      </c>
      <c r="M24" s="44">
        <f t="shared" si="6"/>
        <v>1858</v>
      </c>
      <c r="N24" s="42">
        <f t="shared" si="7"/>
        <v>710</v>
      </c>
      <c r="O24" s="46">
        <f t="shared" si="8"/>
        <v>416</v>
      </c>
      <c r="P24" s="246">
        <v>0.62250922509225093</v>
      </c>
      <c r="Q24" s="247">
        <v>0.23800738007380073</v>
      </c>
      <c r="R24" s="248">
        <v>0.13948339483394834</v>
      </c>
      <c r="S24" s="380">
        <v>0</v>
      </c>
      <c r="T24" s="65">
        <f t="shared" ref="T24" si="12">ROUND($S24*$S$3*W24,0)</f>
        <v>0</v>
      </c>
      <c r="U24" s="66">
        <f t="shared" ref="U24" si="13">ROUND($S24*$S$3*X24,0)</f>
        <v>0</v>
      </c>
      <c r="V24" s="68">
        <f t="shared" ref="V24" si="14">ROUND($S24*$S$3*Y24,0)</f>
        <v>0</v>
      </c>
      <c r="W24" s="246">
        <v>0</v>
      </c>
      <c r="X24" s="247">
        <v>0</v>
      </c>
      <c r="Y24" s="248">
        <v>0</v>
      </c>
    </row>
    <row r="25" spans="1:25">
      <c r="A25" s="47" t="s">
        <v>402</v>
      </c>
      <c r="B25" s="48" t="s">
        <v>430</v>
      </c>
      <c r="C25" s="49">
        <v>61.13</v>
      </c>
      <c r="D25" s="50">
        <v>67.66</v>
      </c>
      <c r="E25" s="381">
        <v>16</v>
      </c>
      <c r="F25" s="51">
        <f t="shared" si="3"/>
        <v>838</v>
      </c>
      <c r="G25" s="52">
        <f t="shared" si="4"/>
        <v>291</v>
      </c>
      <c r="H25" s="53">
        <f t="shared" si="5"/>
        <v>218</v>
      </c>
      <c r="I25" s="249">
        <v>0.62236987818383172</v>
      </c>
      <c r="J25" s="250">
        <v>0.2159468438538206</v>
      </c>
      <c r="K25" s="251">
        <v>0.16168327796234774</v>
      </c>
      <c r="L25" s="381">
        <v>28</v>
      </c>
      <c r="M25" s="51">
        <f t="shared" si="6"/>
        <v>1858</v>
      </c>
      <c r="N25" s="52">
        <f t="shared" si="7"/>
        <v>645</v>
      </c>
      <c r="O25" s="53">
        <f t="shared" si="8"/>
        <v>483</v>
      </c>
      <c r="P25" s="249">
        <v>0.62236987818383172</v>
      </c>
      <c r="Q25" s="250">
        <v>0.2159468438538206</v>
      </c>
      <c r="R25" s="251">
        <v>0.16168327796234774</v>
      </c>
      <c r="S25" s="381">
        <v>0</v>
      </c>
      <c r="T25" s="69">
        <f t="shared" si="9"/>
        <v>0</v>
      </c>
      <c r="U25" s="70">
        <f t="shared" si="10"/>
        <v>0</v>
      </c>
      <c r="V25" s="71">
        <f t="shared" si="11"/>
        <v>0</v>
      </c>
      <c r="W25" s="249">
        <v>0</v>
      </c>
      <c r="X25" s="250">
        <v>0</v>
      </c>
      <c r="Y25" s="251">
        <v>0</v>
      </c>
    </row>
    <row r="26" spans="1:25">
      <c r="A26" s="34" t="s">
        <v>403</v>
      </c>
      <c r="B26" s="37" t="s">
        <v>431</v>
      </c>
      <c r="C26" s="40">
        <v>67.66</v>
      </c>
      <c r="D26" s="38">
        <v>69.599999999999994</v>
      </c>
      <c r="E26" s="380">
        <v>16</v>
      </c>
      <c r="F26" s="44">
        <f t="shared" si="3"/>
        <v>838</v>
      </c>
      <c r="G26" s="42">
        <f t="shared" si="4"/>
        <v>291</v>
      </c>
      <c r="H26" s="46">
        <f t="shared" si="5"/>
        <v>218</v>
      </c>
      <c r="I26" s="246">
        <v>0.62236987818383172</v>
      </c>
      <c r="J26" s="247">
        <v>0.2159468438538206</v>
      </c>
      <c r="K26" s="248">
        <v>0.16168327796234774</v>
      </c>
      <c r="L26" s="380">
        <v>28</v>
      </c>
      <c r="M26" s="44">
        <f t="shared" si="6"/>
        <v>1858</v>
      </c>
      <c r="N26" s="42">
        <f t="shared" si="7"/>
        <v>645</v>
      </c>
      <c r="O26" s="46">
        <f t="shared" si="8"/>
        <v>483</v>
      </c>
      <c r="P26" s="246">
        <v>0.62236987818383172</v>
      </c>
      <c r="Q26" s="247">
        <v>0.2159468438538206</v>
      </c>
      <c r="R26" s="248">
        <v>0.16168327796234774</v>
      </c>
      <c r="S26" s="380">
        <v>0</v>
      </c>
      <c r="T26" s="65">
        <f t="shared" si="9"/>
        <v>0</v>
      </c>
      <c r="U26" s="66">
        <f t="shared" si="10"/>
        <v>0</v>
      </c>
      <c r="V26" s="68">
        <f t="shared" si="11"/>
        <v>0</v>
      </c>
      <c r="W26" s="246">
        <v>0</v>
      </c>
      <c r="X26" s="247">
        <v>0</v>
      </c>
      <c r="Y26" s="248">
        <v>0</v>
      </c>
    </row>
    <row r="27" spans="1:25">
      <c r="A27" s="34" t="s">
        <v>404</v>
      </c>
      <c r="B27" s="37" t="s">
        <v>432</v>
      </c>
      <c r="C27" s="40">
        <v>69.599999999999994</v>
      </c>
      <c r="D27" s="38">
        <v>71.92</v>
      </c>
      <c r="E27" s="380">
        <v>16</v>
      </c>
      <c r="F27" s="44">
        <f t="shared" si="3"/>
        <v>838</v>
      </c>
      <c r="G27" s="42">
        <f t="shared" si="4"/>
        <v>291</v>
      </c>
      <c r="H27" s="46">
        <f t="shared" si="5"/>
        <v>218</v>
      </c>
      <c r="I27" s="246">
        <v>0.62236987818383172</v>
      </c>
      <c r="J27" s="247">
        <v>0.2159468438538206</v>
      </c>
      <c r="K27" s="248">
        <v>0.16168327796234774</v>
      </c>
      <c r="L27" s="380">
        <v>28</v>
      </c>
      <c r="M27" s="44">
        <f t="shared" si="6"/>
        <v>1858</v>
      </c>
      <c r="N27" s="42">
        <f t="shared" si="7"/>
        <v>645</v>
      </c>
      <c r="O27" s="46">
        <f t="shared" si="8"/>
        <v>483</v>
      </c>
      <c r="P27" s="246">
        <v>0.62236987818383172</v>
      </c>
      <c r="Q27" s="247">
        <v>0.2159468438538206</v>
      </c>
      <c r="R27" s="248">
        <v>0.16168327796234774</v>
      </c>
      <c r="S27" s="380">
        <v>0</v>
      </c>
      <c r="T27" s="65">
        <f t="shared" si="9"/>
        <v>0</v>
      </c>
      <c r="U27" s="66">
        <f t="shared" si="10"/>
        <v>0</v>
      </c>
      <c r="V27" s="68">
        <f t="shared" si="11"/>
        <v>0</v>
      </c>
      <c r="W27" s="246">
        <v>0</v>
      </c>
      <c r="X27" s="247">
        <v>0</v>
      </c>
      <c r="Y27" s="248">
        <v>0</v>
      </c>
    </row>
    <row r="28" spans="1:25">
      <c r="A28" s="34" t="s">
        <v>405</v>
      </c>
      <c r="B28" s="37" t="s">
        <v>433</v>
      </c>
      <c r="C28" s="40">
        <v>71.92</v>
      </c>
      <c r="D28" s="38">
        <v>81.23</v>
      </c>
      <c r="E28" s="380">
        <v>0</v>
      </c>
      <c r="F28" s="44">
        <f t="shared" si="3"/>
        <v>0</v>
      </c>
      <c r="G28" s="42">
        <f t="shared" si="4"/>
        <v>0</v>
      </c>
      <c r="H28" s="46">
        <f t="shared" si="5"/>
        <v>0</v>
      </c>
      <c r="I28" s="246">
        <v>0.64542936288088648</v>
      </c>
      <c r="J28" s="247">
        <v>0.19252077562326869</v>
      </c>
      <c r="K28" s="248">
        <v>0.16204986149584488</v>
      </c>
      <c r="L28" s="380">
        <v>20</v>
      </c>
      <c r="M28" s="44">
        <f t="shared" si="6"/>
        <v>1376</v>
      </c>
      <c r="N28" s="42">
        <f t="shared" si="7"/>
        <v>410</v>
      </c>
      <c r="O28" s="46">
        <f t="shared" si="8"/>
        <v>345</v>
      </c>
      <c r="P28" s="246">
        <v>0.64542936288088648</v>
      </c>
      <c r="Q28" s="247">
        <v>0.19252077562326869</v>
      </c>
      <c r="R28" s="248">
        <v>0.16204986149584488</v>
      </c>
      <c r="S28" s="380">
        <v>0</v>
      </c>
      <c r="T28" s="65">
        <f t="shared" si="9"/>
        <v>0</v>
      </c>
      <c r="U28" s="66">
        <f t="shared" si="10"/>
        <v>0</v>
      </c>
      <c r="V28" s="68">
        <f t="shared" si="11"/>
        <v>0</v>
      </c>
      <c r="W28" s="246">
        <v>0</v>
      </c>
      <c r="X28" s="247">
        <v>0</v>
      </c>
      <c r="Y28" s="248">
        <v>0</v>
      </c>
    </row>
    <row r="29" spans="1:25">
      <c r="A29" s="47" t="s">
        <v>406</v>
      </c>
      <c r="B29" s="48" t="s">
        <v>434</v>
      </c>
      <c r="C29" s="49">
        <v>81.23</v>
      </c>
      <c r="D29" s="50">
        <v>86.12</v>
      </c>
      <c r="E29" s="381">
        <v>0</v>
      </c>
      <c r="F29" s="51">
        <f t="shared" si="3"/>
        <v>0</v>
      </c>
      <c r="G29" s="52">
        <f t="shared" si="4"/>
        <v>0</v>
      </c>
      <c r="H29" s="53">
        <f t="shared" si="5"/>
        <v>0</v>
      </c>
      <c r="I29" s="249">
        <v>0.64518364518364524</v>
      </c>
      <c r="J29" s="250">
        <v>0.19265419265419265</v>
      </c>
      <c r="K29" s="251">
        <v>0.16216216216216217</v>
      </c>
      <c r="L29" s="381">
        <v>20</v>
      </c>
      <c r="M29" s="51">
        <f t="shared" si="6"/>
        <v>1376</v>
      </c>
      <c r="N29" s="52">
        <f t="shared" si="7"/>
        <v>411</v>
      </c>
      <c r="O29" s="53">
        <f t="shared" si="8"/>
        <v>346</v>
      </c>
      <c r="P29" s="249">
        <v>0.64518364518364524</v>
      </c>
      <c r="Q29" s="250">
        <v>0.19265419265419265</v>
      </c>
      <c r="R29" s="251">
        <v>0.16216216216216217</v>
      </c>
      <c r="S29" s="381">
        <v>0</v>
      </c>
      <c r="T29" s="69">
        <f t="shared" si="9"/>
        <v>0</v>
      </c>
      <c r="U29" s="70">
        <f t="shared" si="10"/>
        <v>0</v>
      </c>
      <c r="V29" s="71">
        <f t="shared" si="11"/>
        <v>0</v>
      </c>
      <c r="W29" s="249">
        <v>0</v>
      </c>
      <c r="X29" s="250">
        <v>0</v>
      </c>
      <c r="Y29" s="251">
        <v>0</v>
      </c>
    </row>
    <row r="30" spans="1:25">
      <c r="A30" s="34" t="s">
        <v>407</v>
      </c>
      <c r="B30" s="37" t="s">
        <v>435</v>
      </c>
      <c r="C30" s="40">
        <v>86.12</v>
      </c>
      <c r="D30" s="38">
        <v>100.89</v>
      </c>
      <c r="E30" s="380">
        <v>0</v>
      </c>
      <c r="F30" s="44">
        <f t="shared" si="3"/>
        <v>0</v>
      </c>
      <c r="G30" s="42">
        <f t="shared" si="4"/>
        <v>0</v>
      </c>
      <c r="H30" s="46">
        <f t="shared" si="5"/>
        <v>0</v>
      </c>
      <c r="I30" s="246">
        <v>0.64518364518364524</v>
      </c>
      <c r="J30" s="247">
        <v>0.19265419265419265</v>
      </c>
      <c r="K30" s="248">
        <v>0.16216216216216217</v>
      </c>
      <c r="L30" s="380">
        <v>20</v>
      </c>
      <c r="M30" s="44">
        <f t="shared" si="6"/>
        <v>1376</v>
      </c>
      <c r="N30" s="42">
        <f t="shared" si="7"/>
        <v>411</v>
      </c>
      <c r="O30" s="46">
        <f t="shared" si="8"/>
        <v>346</v>
      </c>
      <c r="P30" s="246">
        <v>0.64518364518364524</v>
      </c>
      <c r="Q30" s="247">
        <v>0.19265419265419265</v>
      </c>
      <c r="R30" s="248">
        <v>0.16216216216216217</v>
      </c>
      <c r="S30" s="380">
        <v>0</v>
      </c>
      <c r="T30" s="65">
        <f t="shared" si="9"/>
        <v>0</v>
      </c>
      <c r="U30" s="66">
        <f t="shared" si="10"/>
        <v>0</v>
      </c>
      <c r="V30" s="68">
        <f t="shared" si="11"/>
        <v>0</v>
      </c>
      <c r="W30" s="246">
        <v>0</v>
      </c>
      <c r="X30" s="247">
        <v>0</v>
      </c>
      <c r="Y30" s="248">
        <v>0</v>
      </c>
    </row>
    <row r="31" spans="1:25">
      <c r="A31" s="34" t="s">
        <v>408</v>
      </c>
      <c r="B31" s="37" t="s">
        <v>436</v>
      </c>
      <c r="C31" s="40">
        <v>100.89</v>
      </c>
      <c r="D31" s="38">
        <v>106.65</v>
      </c>
      <c r="E31" s="380">
        <v>0</v>
      </c>
      <c r="F31" s="44">
        <f t="shared" si="3"/>
        <v>0</v>
      </c>
      <c r="G31" s="42">
        <f t="shared" si="4"/>
        <v>0</v>
      </c>
      <c r="H31" s="46">
        <f t="shared" si="5"/>
        <v>0</v>
      </c>
      <c r="I31" s="246">
        <v>0.61191961191961197</v>
      </c>
      <c r="J31" s="247">
        <v>0.19265419265419265</v>
      </c>
      <c r="K31" s="248">
        <v>0.19542619542619544</v>
      </c>
      <c r="L31" s="380">
        <v>20</v>
      </c>
      <c r="M31" s="44">
        <f t="shared" si="6"/>
        <v>1305</v>
      </c>
      <c r="N31" s="42">
        <f t="shared" si="7"/>
        <v>411</v>
      </c>
      <c r="O31" s="46">
        <f t="shared" si="8"/>
        <v>417</v>
      </c>
      <c r="P31" s="246">
        <v>0.61191961191961197</v>
      </c>
      <c r="Q31" s="247">
        <v>0.19265419265419265</v>
      </c>
      <c r="R31" s="248">
        <v>0.19542619542619544</v>
      </c>
      <c r="S31" s="380">
        <v>0</v>
      </c>
      <c r="T31" s="65">
        <f t="shared" si="9"/>
        <v>0</v>
      </c>
      <c r="U31" s="66">
        <f t="shared" si="10"/>
        <v>0</v>
      </c>
      <c r="V31" s="68">
        <f t="shared" si="11"/>
        <v>0</v>
      </c>
      <c r="W31" s="246">
        <v>0</v>
      </c>
      <c r="X31" s="247">
        <v>0</v>
      </c>
      <c r="Y31" s="248">
        <v>0</v>
      </c>
    </row>
    <row r="32" spans="1:25">
      <c r="A32" s="34" t="s">
        <v>409</v>
      </c>
      <c r="B32" s="37" t="s">
        <v>437</v>
      </c>
      <c r="C32" s="40">
        <v>106.65</v>
      </c>
      <c r="D32" s="38">
        <v>111.7</v>
      </c>
      <c r="E32" s="380">
        <v>0</v>
      </c>
      <c r="F32" s="44">
        <f t="shared" si="3"/>
        <v>0</v>
      </c>
      <c r="G32" s="42">
        <f t="shared" si="4"/>
        <v>0</v>
      </c>
      <c r="H32" s="46">
        <f t="shared" si="5"/>
        <v>0</v>
      </c>
      <c r="I32" s="246">
        <v>0.61191961191961197</v>
      </c>
      <c r="J32" s="247">
        <v>0.19265419265419265</v>
      </c>
      <c r="K32" s="248">
        <v>0.19542619542619544</v>
      </c>
      <c r="L32" s="380">
        <v>20</v>
      </c>
      <c r="M32" s="44">
        <f t="shared" si="6"/>
        <v>1305</v>
      </c>
      <c r="N32" s="42">
        <f t="shared" si="7"/>
        <v>411</v>
      </c>
      <c r="O32" s="46">
        <f t="shared" si="8"/>
        <v>417</v>
      </c>
      <c r="P32" s="246">
        <v>0.61191961191961197</v>
      </c>
      <c r="Q32" s="247">
        <v>0.19265419265419265</v>
      </c>
      <c r="R32" s="248">
        <v>0.19542619542619544</v>
      </c>
      <c r="S32" s="380">
        <v>0</v>
      </c>
      <c r="T32" s="65">
        <f t="shared" si="9"/>
        <v>0</v>
      </c>
      <c r="U32" s="66">
        <f t="shared" si="10"/>
        <v>0</v>
      </c>
      <c r="V32" s="68">
        <f t="shared" si="11"/>
        <v>0</v>
      </c>
      <c r="W32" s="246">
        <v>0</v>
      </c>
      <c r="X32" s="247">
        <v>0</v>
      </c>
      <c r="Y32" s="248">
        <v>0</v>
      </c>
    </row>
    <row r="33" spans="1:25">
      <c r="A33" s="47" t="s">
        <v>410</v>
      </c>
      <c r="B33" s="48" t="s">
        <v>438</v>
      </c>
      <c r="C33" s="49">
        <v>111.7</v>
      </c>
      <c r="D33" s="50">
        <v>119.38</v>
      </c>
      <c r="E33" s="381">
        <v>0</v>
      </c>
      <c r="F33" s="51">
        <f t="shared" si="3"/>
        <v>0</v>
      </c>
      <c r="G33" s="52">
        <f t="shared" si="4"/>
        <v>0</v>
      </c>
      <c r="H33" s="53">
        <f t="shared" si="5"/>
        <v>0</v>
      </c>
      <c r="I33" s="249">
        <v>0.56340956340956339</v>
      </c>
      <c r="J33" s="250">
        <v>0.24116424116424118</v>
      </c>
      <c r="K33" s="251">
        <v>0.19542619542619544</v>
      </c>
      <c r="L33" s="381">
        <v>20</v>
      </c>
      <c r="M33" s="51">
        <f t="shared" si="6"/>
        <v>1201</v>
      </c>
      <c r="N33" s="52">
        <f t="shared" si="7"/>
        <v>514</v>
      </c>
      <c r="O33" s="53">
        <f t="shared" si="8"/>
        <v>417</v>
      </c>
      <c r="P33" s="249">
        <v>0.56340956340956339</v>
      </c>
      <c r="Q33" s="250">
        <v>0.24116424116424118</v>
      </c>
      <c r="R33" s="251">
        <v>0.19542619542619544</v>
      </c>
      <c r="S33" s="381">
        <v>0</v>
      </c>
      <c r="T33" s="69">
        <f t="shared" si="9"/>
        <v>0</v>
      </c>
      <c r="U33" s="70">
        <f t="shared" si="10"/>
        <v>0</v>
      </c>
      <c r="V33" s="71">
        <f t="shared" si="11"/>
        <v>0</v>
      </c>
      <c r="W33" s="249">
        <v>0</v>
      </c>
      <c r="X33" s="250">
        <v>0</v>
      </c>
      <c r="Y33" s="251">
        <v>0</v>
      </c>
    </row>
    <row r="34" spans="1:25">
      <c r="A34" s="55" t="s">
        <v>411</v>
      </c>
      <c r="B34" s="56" t="s">
        <v>439</v>
      </c>
      <c r="C34" s="57">
        <v>119.38</v>
      </c>
      <c r="D34" s="58">
        <v>123.83</v>
      </c>
      <c r="E34" s="382">
        <v>0</v>
      </c>
      <c r="F34" s="59">
        <f t="shared" si="3"/>
        <v>0</v>
      </c>
      <c r="G34" s="60">
        <f t="shared" si="4"/>
        <v>0</v>
      </c>
      <c r="H34" s="61">
        <f t="shared" si="5"/>
        <v>0</v>
      </c>
      <c r="I34" s="252">
        <v>0.56301939058171746</v>
      </c>
      <c r="J34" s="253">
        <v>0.19252077562326869</v>
      </c>
      <c r="K34" s="254">
        <v>0.24445983379501385</v>
      </c>
      <c r="L34" s="382">
        <v>20</v>
      </c>
      <c r="M34" s="59">
        <f t="shared" si="6"/>
        <v>1200</v>
      </c>
      <c r="N34" s="60">
        <f t="shared" si="7"/>
        <v>410</v>
      </c>
      <c r="O34" s="61">
        <f t="shared" si="8"/>
        <v>521</v>
      </c>
      <c r="P34" s="252">
        <v>0.56301939058171746</v>
      </c>
      <c r="Q34" s="253">
        <v>0.19252077562326869</v>
      </c>
      <c r="R34" s="254">
        <v>0.24445983379501385</v>
      </c>
      <c r="S34" s="382">
        <v>0</v>
      </c>
      <c r="T34" s="72">
        <f t="shared" si="9"/>
        <v>0</v>
      </c>
      <c r="U34" s="73">
        <f t="shared" si="10"/>
        <v>0</v>
      </c>
      <c r="V34" s="74">
        <f t="shared" si="11"/>
        <v>0</v>
      </c>
      <c r="W34" s="252">
        <v>0</v>
      </c>
      <c r="X34" s="253">
        <v>0</v>
      </c>
      <c r="Y34" s="254">
        <v>0</v>
      </c>
    </row>
    <row r="35" spans="1:25">
      <c r="A35" s="54"/>
      <c r="B35" s="54"/>
      <c r="C35" s="54"/>
      <c r="D35" s="54"/>
      <c r="E35" s="54"/>
      <c r="F35" s="54"/>
      <c r="G35" s="54"/>
      <c r="H35" s="54"/>
      <c r="I35" s="54"/>
      <c r="J35" s="54"/>
      <c r="K35" s="54"/>
      <c r="L35" s="54"/>
      <c r="M35" s="54"/>
      <c r="N35" s="54"/>
      <c r="O35" s="54"/>
      <c r="P35" s="54"/>
      <c r="Q35" s="54"/>
      <c r="R35" s="54"/>
      <c r="S35" s="54"/>
      <c r="T35" s="54"/>
      <c r="U35" s="54"/>
      <c r="V35" s="54"/>
      <c r="W35" s="54"/>
      <c r="X35" s="54"/>
      <c r="Y35" s="54"/>
    </row>
    <row r="36" spans="1:25">
      <c r="A36" s="54"/>
      <c r="B36" s="54"/>
      <c r="C36" s="54"/>
      <c r="D36" s="54"/>
      <c r="E36" s="54"/>
      <c r="F36" s="54"/>
      <c r="G36" s="54"/>
      <c r="H36" s="54"/>
      <c r="I36" s="54"/>
      <c r="J36" s="54"/>
      <c r="K36" s="54"/>
      <c r="L36" s="54"/>
      <c r="M36" s="54"/>
      <c r="N36" s="54"/>
      <c r="O36" s="54"/>
      <c r="P36" s="54"/>
      <c r="Q36" s="54"/>
      <c r="R36" s="54"/>
      <c r="S36" s="54"/>
      <c r="T36" s="54"/>
      <c r="U36" s="54"/>
      <c r="V36" s="54"/>
      <c r="W36" s="54"/>
      <c r="X36" s="54"/>
      <c r="Y36" s="54"/>
    </row>
  </sheetData>
  <mergeCells count="12">
    <mergeCell ref="A1:Z1"/>
    <mergeCell ref="A4:B4"/>
    <mergeCell ref="A2:B2"/>
    <mergeCell ref="Z2:Z4"/>
    <mergeCell ref="A3:B3"/>
    <mergeCell ref="C2:D3"/>
    <mergeCell ref="E3:K3"/>
    <mergeCell ref="S3:Y3"/>
    <mergeCell ref="S2:Y2"/>
    <mergeCell ref="E2:K2"/>
    <mergeCell ref="L2:R2"/>
    <mergeCell ref="L3:R3"/>
  </mergeCells>
  <hyperlinks>
    <hyperlink ref="A2:B2" location="OVERSIKT!A1" display="OVERSIKT"/>
    <hyperlink ref="Z2:Z4" location="togtyper!A1" display="togtyper"/>
  </hyperlink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L8"/>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11" width="4.7109375" style="28" customWidth="1"/>
    <col min="12" max="16384" width="11.42578125" style="28"/>
  </cols>
  <sheetData>
    <row r="1" spans="1:12" ht="21">
      <c r="A1" s="518" t="s">
        <v>442</v>
      </c>
      <c r="B1" s="518"/>
      <c r="C1" s="518"/>
      <c r="D1" s="518"/>
      <c r="E1" s="518"/>
      <c r="F1" s="518"/>
      <c r="G1" s="518"/>
      <c r="H1" s="518"/>
      <c r="I1" s="518"/>
      <c r="J1" s="518"/>
      <c r="K1" s="518"/>
      <c r="L1" s="518"/>
    </row>
    <row r="2" spans="1:12" ht="15" customHeight="1">
      <c r="A2" s="520" t="s">
        <v>11</v>
      </c>
      <c r="B2" s="520"/>
      <c r="C2" s="530" t="s">
        <v>5</v>
      </c>
      <c r="D2" s="531"/>
      <c r="E2" s="543" t="s">
        <v>55</v>
      </c>
      <c r="F2" s="544"/>
      <c r="G2" s="544"/>
      <c r="H2" s="544"/>
      <c r="I2" s="544"/>
      <c r="J2" s="544"/>
      <c r="K2" s="545"/>
      <c r="L2" s="521" t="s">
        <v>56</v>
      </c>
    </row>
    <row r="3" spans="1:12" ht="15" customHeight="1">
      <c r="A3" s="525" t="s">
        <v>1110</v>
      </c>
      <c r="B3" s="526"/>
      <c r="C3" s="532"/>
      <c r="D3" s="533"/>
      <c r="E3" s="540">
        <f>IFERROR(IF(MATCH(E2,TOGLENGDER!$A$2:$A$206,0),INDEX(TOGLENGDER!$B$2:$B$206,MATCH(E2,TOGLENGDER!$A$2:$A$206,0),1),0),"!feil!")</f>
        <v>750</v>
      </c>
      <c r="F3" s="541"/>
      <c r="G3" s="541"/>
      <c r="H3" s="541"/>
      <c r="I3" s="541"/>
      <c r="J3" s="541"/>
      <c r="K3" s="542"/>
      <c r="L3" s="521"/>
    </row>
    <row r="4" spans="1:12" ht="15" customHeight="1">
      <c r="A4" s="519" t="s">
        <v>0</v>
      </c>
      <c r="B4" s="519"/>
      <c r="C4" s="29" t="s">
        <v>57</v>
      </c>
      <c r="D4" s="29" t="s">
        <v>58</v>
      </c>
      <c r="E4" s="379" t="s">
        <v>1166</v>
      </c>
      <c r="F4" s="62" t="s">
        <v>2</v>
      </c>
      <c r="G4" s="62" t="s">
        <v>3</v>
      </c>
      <c r="H4" s="62" t="s">
        <v>4</v>
      </c>
      <c r="I4" s="242" t="s">
        <v>2</v>
      </c>
      <c r="J4" s="242" t="s">
        <v>3</v>
      </c>
      <c r="K4" s="242" t="s">
        <v>4</v>
      </c>
      <c r="L4" s="521"/>
    </row>
    <row r="5" spans="1:12">
      <c r="A5" s="113" t="s">
        <v>440</v>
      </c>
      <c r="B5" s="114" t="s">
        <v>441</v>
      </c>
      <c r="C5" s="115">
        <v>0</v>
      </c>
      <c r="D5" s="116">
        <v>5.19</v>
      </c>
      <c r="E5" s="384"/>
      <c r="F5" s="117">
        <v>2246.9276641782662</v>
      </c>
      <c r="G5" s="118">
        <v>1264.7766321735974</v>
      </c>
      <c r="H5" s="119">
        <v>1531.1593817581052</v>
      </c>
      <c r="I5" s="285">
        <v>0.45660377358490567</v>
      </c>
      <c r="J5" s="286">
        <v>0.28773584905660377</v>
      </c>
      <c r="K5" s="287">
        <v>0.25566037735849056</v>
      </c>
    </row>
    <row r="6" spans="1:12">
      <c r="A6" s="54"/>
      <c r="B6" s="54"/>
      <c r="C6" s="54"/>
      <c r="D6" s="54"/>
      <c r="E6" s="54"/>
      <c r="F6" s="54"/>
      <c r="G6" s="54"/>
      <c r="H6" s="54"/>
      <c r="I6" s="54"/>
      <c r="J6" s="54"/>
      <c r="K6" s="54"/>
    </row>
    <row r="7" spans="1:12">
      <c r="A7" s="54"/>
      <c r="B7" s="54"/>
      <c r="C7" s="54"/>
      <c r="D7" s="54"/>
      <c r="E7" s="54"/>
      <c r="F7" s="54"/>
      <c r="G7" s="54"/>
      <c r="H7" s="54"/>
      <c r="I7" s="54"/>
      <c r="J7" s="54"/>
      <c r="K7" s="54"/>
    </row>
    <row r="8" spans="1:12">
      <c r="A8" s="54"/>
      <c r="B8" s="54"/>
      <c r="C8" s="54"/>
      <c r="D8" s="54"/>
      <c r="E8" s="54"/>
      <c r="F8" s="54"/>
      <c r="G8" s="54"/>
      <c r="H8" s="54"/>
      <c r="I8" s="54"/>
      <c r="J8" s="54"/>
      <c r="K8" s="54"/>
    </row>
  </sheetData>
  <mergeCells count="8">
    <mergeCell ref="A1:L1"/>
    <mergeCell ref="A4:B4"/>
    <mergeCell ref="A2:B2"/>
    <mergeCell ref="L2:L4"/>
    <mergeCell ref="A3:B3"/>
    <mergeCell ref="E3:K3"/>
    <mergeCell ref="E2:K2"/>
    <mergeCell ref="C2:D3"/>
  </mergeCells>
  <hyperlinks>
    <hyperlink ref="A2:B2" location="OVERSIKT!A1" display="OVERSIKT"/>
    <hyperlink ref="L2:L4" location="togtyper!A1" display="togtyper"/>
  </hyperlink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Z36"/>
  <sheetViews>
    <sheetView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2.75"/>
  <cols>
    <col min="1" max="1" width="10.7109375" style="120" customWidth="1"/>
    <col min="2" max="2" width="25.7109375" style="120" customWidth="1"/>
    <col min="3" max="4" width="8.7109375" style="120" customWidth="1"/>
    <col min="5" max="5" width="10" style="120" bestFit="1" customWidth="1"/>
    <col min="6" max="8" width="5" style="120" bestFit="1" customWidth="1"/>
    <col min="9" max="11" width="5.28515625" style="120" bestFit="1" customWidth="1"/>
    <col min="12" max="12" width="10" style="120" bestFit="1" customWidth="1"/>
    <col min="13" max="15" width="5" style="120" bestFit="1" customWidth="1"/>
    <col min="16" max="18" width="5.28515625" style="120" bestFit="1" customWidth="1"/>
    <col min="19" max="19" width="10" style="120" bestFit="1" customWidth="1"/>
    <col min="20" max="22" width="6.140625" style="120" customWidth="1"/>
    <col min="23" max="25" width="5.28515625" style="120" bestFit="1" customWidth="1"/>
    <col min="26" max="16384" width="11.42578125" style="120"/>
  </cols>
  <sheetData>
    <row r="1" spans="1:26" ht="20.25">
      <c r="A1" s="550" t="s">
        <v>14</v>
      </c>
      <c r="B1" s="550"/>
      <c r="C1" s="550"/>
      <c r="D1" s="550"/>
      <c r="E1" s="550"/>
      <c r="F1" s="550"/>
      <c r="G1" s="550"/>
      <c r="H1" s="550"/>
      <c r="I1" s="550"/>
      <c r="J1" s="550"/>
      <c r="K1" s="550"/>
      <c r="L1" s="550"/>
      <c r="M1" s="550"/>
      <c r="N1" s="550"/>
      <c r="O1" s="550"/>
      <c r="P1" s="550"/>
      <c r="Q1" s="550"/>
      <c r="R1" s="550"/>
      <c r="S1" s="550"/>
      <c r="T1" s="550"/>
      <c r="U1" s="550"/>
      <c r="V1" s="550"/>
      <c r="W1" s="550"/>
      <c r="X1" s="550"/>
      <c r="Y1" s="550"/>
      <c r="Z1" s="550"/>
    </row>
    <row r="2" spans="1:26" ht="15" customHeight="1">
      <c r="A2" s="552" t="s">
        <v>11</v>
      </c>
      <c r="B2" s="552"/>
      <c r="C2" s="530" t="s">
        <v>5</v>
      </c>
      <c r="D2" s="531"/>
      <c r="E2" s="558" t="s">
        <v>1111</v>
      </c>
      <c r="F2" s="559"/>
      <c r="G2" s="559"/>
      <c r="H2" s="559"/>
      <c r="I2" s="559"/>
      <c r="J2" s="559"/>
      <c r="K2" s="560"/>
      <c r="L2" s="558" t="s">
        <v>41</v>
      </c>
      <c r="M2" s="559"/>
      <c r="N2" s="559"/>
      <c r="O2" s="559"/>
      <c r="P2" s="559"/>
      <c r="Q2" s="559"/>
      <c r="R2" s="560"/>
      <c r="S2" s="561" t="s">
        <v>55</v>
      </c>
      <c r="T2" s="562"/>
      <c r="U2" s="562"/>
      <c r="V2" s="562"/>
      <c r="W2" s="562"/>
      <c r="X2" s="562"/>
      <c r="Y2" s="563"/>
      <c r="Z2" s="521" t="s">
        <v>56</v>
      </c>
    </row>
    <row r="3" spans="1:26" ht="15" customHeight="1">
      <c r="A3" s="553" t="s">
        <v>1110</v>
      </c>
      <c r="B3" s="554"/>
      <c r="C3" s="532"/>
      <c r="D3" s="533"/>
      <c r="E3" s="555">
        <f>IFERROR(IF(MATCH(E2,TOGLENGDER!$A$2:$A$206,0),INDEX(TOGLENGDER!$B$2:$B$206,MATCH(E2,TOGLENGDER!$A$2:$A$206,0),1),0),"!feil!")</f>
        <v>106.6</v>
      </c>
      <c r="F3" s="556"/>
      <c r="G3" s="556"/>
      <c r="H3" s="556"/>
      <c r="I3" s="556"/>
      <c r="J3" s="556"/>
      <c r="K3" s="557"/>
      <c r="L3" s="555">
        <f>IFERROR(IF(MATCH(L2,TOGLENGDER!$A$2:$A$206,0),INDEX(TOGLENGDER!$B$2:$B$206,MATCH(L2,TOGLENGDER!$A$2:$A$206,0),1),0),"!feil!")</f>
        <v>84.2</v>
      </c>
      <c r="M3" s="556"/>
      <c r="N3" s="556"/>
      <c r="O3" s="556"/>
      <c r="P3" s="556"/>
      <c r="Q3" s="556"/>
      <c r="R3" s="557"/>
      <c r="S3" s="555">
        <f>IFERROR(IF(MATCH(S2,TOGLENGDER!$A$2:$A$206,0),INDEX(TOGLENGDER!$B$2:$B$206,MATCH(S2,TOGLENGDER!$A$2:$A$206,0),1),0),"!feil!")</f>
        <v>750</v>
      </c>
      <c r="T3" s="556"/>
      <c r="U3" s="556"/>
      <c r="V3" s="556"/>
      <c r="W3" s="556"/>
      <c r="X3" s="556"/>
      <c r="Y3" s="557"/>
      <c r="Z3" s="521"/>
    </row>
    <row r="4" spans="1:26" ht="15" customHeight="1">
      <c r="A4" s="551" t="s">
        <v>0</v>
      </c>
      <c r="B4" s="551"/>
      <c r="C4" s="121" t="s">
        <v>57</v>
      </c>
      <c r="D4" s="121" t="s">
        <v>58</v>
      </c>
      <c r="E4" s="385" t="s">
        <v>1166</v>
      </c>
      <c r="F4" s="122" t="s">
        <v>2</v>
      </c>
      <c r="G4" s="122" t="s">
        <v>3</v>
      </c>
      <c r="H4" s="122" t="s">
        <v>4</v>
      </c>
      <c r="I4" s="312" t="s">
        <v>2</v>
      </c>
      <c r="J4" s="312" t="s">
        <v>3</v>
      </c>
      <c r="K4" s="312" t="s">
        <v>4</v>
      </c>
      <c r="L4" s="385" t="s">
        <v>1166</v>
      </c>
      <c r="M4" s="122" t="s">
        <v>2</v>
      </c>
      <c r="N4" s="122" t="s">
        <v>3</v>
      </c>
      <c r="O4" s="122" t="s">
        <v>4</v>
      </c>
      <c r="P4" s="312" t="s">
        <v>2</v>
      </c>
      <c r="Q4" s="312" t="s">
        <v>3</v>
      </c>
      <c r="R4" s="312" t="s">
        <v>4</v>
      </c>
      <c r="S4" s="385" t="s">
        <v>1166</v>
      </c>
      <c r="T4" s="123" t="s">
        <v>2</v>
      </c>
      <c r="U4" s="123" t="s">
        <v>3</v>
      </c>
      <c r="V4" s="123" t="s">
        <v>4</v>
      </c>
      <c r="W4" s="312" t="s">
        <v>2</v>
      </c>
      <c r="X4" s="312" t="s">
        <v>3</v>
      </c>
      <c r="Y4" s="312" t="s">
        <v>4</v>
      </c>
      <c r="Z4" s="521"/>
    </row>
    <row r="5" spans="1:26" ht="15">
      <c r="A5" s="47" t="s">
        <v>443</v>
      </c>
      <c r="B5" s="48" t="s">
        <v>472</v>
      </c>
      <c r="C5" s="131">
        <v>0.27</v>
      </c>
      <c r="D5" s="128">
        <v>3.89</v>
      </c>
      <c r="E5" s="386">
        <v>0</v>
      </c>
      <c r="F5" s="135">
        <f>ROUND($E5*$E$3*I5,0)</f>
        <v>0</v>
      </c>
      <c r="G5" s="133">
        <f t="shared" ref="G5:H5" si="0">ROUND($E5*$E$3*J5,0)</f>
        <v>0</v>
      </c>
      <c r="H5" s="137">
        <f t="shared" si="0"/>
        <v>0</v>
      </c>
      <c r="I5" s="288">
        <v>0.66208846697636836</v>
      </c>
      <c r="J5" s="289">
        <v>0.17875176731973338</v>
      </c>
      <c r="K5" s="290">
        <v>0.1591597657038982</v>
      </c>
      <c r="L5" s="386">
        <v>216</v>
      </c>
      <c r="M5" s="135">
        <f>ROUND($L5*$L$3*P5,0)</f>
        <v>9265</v>
      </c>
      <c r="N5" s="133">
        <f t="shared" ref="N5:O5" si="1">ROUND($L5*$L$3*Q5,0)</f>
        <v>2745</v>
      </c>
      <c r="O5" s="137">
        <f t="shared" si="1"/>
        <v>6177</v>
      </c>
      <c r="P5" s="288">
        <v>0.50943396226415094</v>
      </c>
      <c r="Q5" s="289">
        <v>0.15094339622641509</v>
      </c>
      <c r="R5" s="290">
        <v>0.33962264150943394</v>
      </c>
      <c r="S5" s="386"/>
      <c r="T5" s="139">
        <v>2610.7675172693007</v>
      </c>
      <c r="U5" s="140">
        <v>2099.6591522128469</v>
      </c>
      <c r="V5" s="143">
        <v>1813.7849819270341</v>
      </c>
      <c r="W5" s="300">
        <v>0.34464353793366376</v>
      </c>
      <c r="X5" s="301">
        <v>0.39420510865421271</v>
      </c>
      <c r="Y5" s="302">
        <v>0.26115135341212353</v>
      </c>
    </row>
    <row r="6" spans="1:26" ht="15">
      <c r="A6" s="34" t="s">
        <v>444</v>
      </c>
      <c r="B6" s="37" t="s">
        <v>473</v>
      </c>
      <c r="C6" s="132">
        <v>3.89</v>
      </c>
      <c r="D6" s="130">
        <v>5.85</v>
      </c>
      <c r="E6" s="387">
        <v>0</v>
      </c>
      <c r="F6" s="136">
        <f t="shared" ref="F6:F33" si="2">ROUND($E6*$E$3*I6,0)</f>
        <v>0</v>
      </c>
      <c r="G6" s="134">
        <f t="shared" ref="G6:G33" si="3">ROUND($E6*$E$3*J6,0)</f>
        <v>0</v>
      </c>
      <c r="H6" s="138">
        <f t="shared" ref="H6:H33" si="4">ROUND($E6*$E$3*K6,0)</f>
        <v>0</v>
      </c>
      <c r="I6" s="291">
        <v>0.67575650950035182</v>
      </c>
      <c r="J6" s="292">
        <v>0.16854327938071781</v>
      </c>
      <c r="K6" s="293">
        <v>0.15570021111893034</v>
      </c>
      <c r="L6" s="387">
        <v>216</v>
      </c>
      <c r="M6" s="136">
        <f t="shared" ref="M6:M33" si="5">ROUND($L6*$L$3*P6,0)</f>
        <v>9726</v>
      </c>
      <c r="N6" s="134">
        <f t="shared" ref="N6:N33" si="6">ROUND($L6*$L$3*Q6,0)</f>
        <v>2609</v>
      </c>
      <c r="O6" s="138">
        <f t="shared" ref="O6:O33" si="7">ROUND($L6*$L$3*R6,0)</f>
        <v>5852</v>
      </c>
      <c r="P6" s="291">
        <v>0.5347826086956522</v>
      </c>
      <c r="Q6" s="292">
        <v>0.14347826086956522</v>
      </c>
      <c r="R6" s="293">
        <v>0.32173913043478258</v>
      </c>
      <c r="S6" s="387"/>
      <c r="T6" s="141">
        <v>2438.5933010744361</v>
      </c>
      <c r="U6" s="142">
        <v>1644.8593358490534</v>
      </c>
      <c r="V6" s="144">
        <v>2110.4877192691279</v>
      </c>
      <c r="W6" s="303">
        <v>0.34576271186440677</v>
      </c>
      <c r="X6" s="304">
        <v>0.36671802773497691</v>
      </c>
      <c r="Y6" s="305">
        <v>0.28751926040061632</v>
      </c>
    </row>
    <row r="7" spans="1:26" ht="15">
      <c r="A7" s="34" t="s">
        <v>445</v>
      </c>
      <c r="B7" s="37" t="s">
        <v>474</v>
      </c>
      <c r="C7" s="132">
        <v>5.85</v>
      </c>
      <c r="D7" s="130">
        <v>6.87</v>
      </c>
      <c r="E7" s="387">
        <v>0</v>
      </c>
      <c r="F7" s="136">
        <f t="shared" si="2"/>
        <v>0</v>
      </c>
      <c r="G7" s="134">
        <f t="shared" si="3"/>
        <v>0</v>
      </c>
      <c r="H7" s="138">
        <f t="shared" si="4"/>
        <v>0</v>
      </c>
      <c r="I7" s="291">
        <v>0.67564237944385774</v>
      </c>
      <c r="J7" s="292">
        <v>0.16860260471664906</v>
      </c>
      <c r="K7" s="293">
        <v>0.15575501583949314</v>
      </c>
      <c r="L7" s="387">
        <v>216</v>
      </c>
      <c r="M7" s="136">
        <f t="shared" si="5"/>
        <v>9726</v>
      </c>
      <c r="N7" s="134">
        <f t="shared" si="6"/>
        <v>2609</v>
      </c>
      <c r="O7" s="138">
        <f t="shared" si="7"/>
        <v>5852</v>
      </c>
      <c r="P7" s="291">
        <v>0.5347826086956522</v>
      </c>
      <c r="Q7" s="292">
        <v>0.14347826086956522</v>
      </c>
      <c r="R7" s="293">
        <v>0.32173913043478258</v>
      </c>
      <c r="S7" s="387"/>
      <c r="T7" s="141">
        <v>998.3938825890898</v>
      </c>
      <c r="U7" s="142">
        <v>567.41691374911397</v>
      </c>
      <c r="V7" s="144">
        <v>1495.4251104723785</v>
      </c>
      <c r="W7" s="303">
        <v>0.34615384615384615</v>
      </c>
      <c r="X7" s="304">
        <v>0.2516025641025641</v>
      </c>
      <c r="Y7" s="305">
        <v>0.40224358974358976</v>
      </c>
    </row>
    <row r="8" spans="1:26" ht="15">
      <c r="A8" s="34" t="s">
        <v>446</v>
      </c>
      <c r="B8" s="37" t="s">
        <v>475</v>
      </c>
      <c r="C8" s="132">
        <v>6.87</v>
      </c>
      <c r="D8" s="130">
        <v>8.7200000000000006</v>
      </c>
      <c r="E8" s="387">
        <v>0</v>
      </c>
      <c r="F8" s="136">
        <f t="shared" si="2"/>
        <v>0</v>
      </c>
      <c r="G8" s="134">
        <f t="shared" si="3"/>
        <v>0</v>
      </c>
      <c r="H8" s="138">
        <f t="shared" si="4"/>
        <v>0</v>
      </c>
      <c r="I8" s="291">
        <v>0.67558528428093645</v>
      </c>
      <c r="J8" s="292">
        <v>0.16863228304875902</v>
      </c>
      <c r="K8" s="293">
        <v>0.15578243267030453</v>
      </c>
      <c r="L8" s="387">
        <v>216</v>
      </c>
      <c r="M8" s="136">
        <f t="shared" si="5"/>
        <v>9769</v>
      </c>
      <c r="N8" s="134">
        <f t="shared" si="6"/>
        <v>2541</v>
      </c>
      <c r="O8" s="138">
        <f t="shared" si="7"/>
        <v>5877</v>
      </c>
      <c r="P8" s="291">
        <v>0.53711790393013104</v>
      </c>
      <c r="Q8" s="292">
        <v>0.13973799126637554</v>
      </c>
      <c r="R8" s="293">
        <v>0.32314410480349343</v>
      </c>
      <c r="S8" s="387"/>
      <c r="T8" s="141">
        <v>996.22816917783359</v>
      </c>
      <c r="U8" s="142">
        <v>489.45123094389214</v>
      </c>
      <c r="V8" s="144">
        <v>1330.8308912169102</v>
      </c>
      <c r="W8" s="303">
        <v>0.34677419354838712</v>
      </c>
      <c r="X8" s="304">
        <v>0.25322580645161291</v>
      </c>
      <c r="Y8" s="305">
        <v>0.4</v>
      </c>
    </row>
    <row r="9" spans="1:26" ht="15">
      <c r="A9" s="47" t="s">
        <v>447</v>
      </c>
      <c r="B9" s="48" t="s">
        <v>476</v>
      </c>
      <c r="C9" s="147">
        <v>8.7200000000000006</v>
      </c>
      <c r="D9" s="148">
        <v>9.3000000000000007</v>
      </c>
      <c r="E9" s="388">
        <v>0</v>
      </c>
      <c r="F9" s="149">
        <f t="shared" si="2"/>
        <v>0</v>
      </c>
      <c r="G9" s="150">
        <f t="shared" si="3"/>
        <v>0</v>
      </c>
      <c r="H9" s="151">
        <f t="shared" si="4"/>
        <v>0</v>
      </c>
      <c r="I9" s="294">
        <v>0.67564237944385774</v>
      </c>
      <c r="J9" s="295">
        <v>0.16860260471664906</v>
      </c>
      <c r="K9" s="296">
        <v>0.15575501583949314</v>
      </c>
      <c r="L9" s="388">
        <v>216</v>
      </c>
      <c r="M9" s="149">
        <f t="shared" si="5"/>
        <v>9769</v>
      </c>
      <c r="N9" s="150">
        <f t="shared" si="6"/>
        <v>2541</v>
      </c>
      <c r="O9" s="151">
        <f t="shared" si="7"/>
        <v>5877</v>
      </c>
      <c r="P9" s="294">
        <v>0.53711790393013104</v>
      </c>
      <c r="Q9" s="295">
        <v>0.13973799126637554</v>
      </c>
      <c r="R9" s="296">
        <v>0.32314410480349343</v>
      </c>
      <c r="S9" s="388"/>
      <c r="T9" s="152">
        <v>2722.3017579489933</v>
      </c>
      <c r="U9" s="153">
        <v>989.73102894406509</v>
      </c>
      <c r="V9" s="154">
        <v>2724.4674713602494</v>
      </c>
      <c r="W9" s="306">
        <v>0.13130699088145897</v>
      </c>
      <c r="X9" s="307">
        <v>0.26747720364741639</v>
      </c>
      <c r="Y9" s="308">
        <v>0.60121580547112463</v>
      </c>
    </row>
    <row r="10" spans="1:26" ht="15">
      <c r="A10" s="34" t="s">
        <v>448</v>
      </c>
      <c r="B10" s="37" t="s">
        <v>477</v>
      </c>
      <c r="C10" s="132">
        <v>9.3000000000000007</v>
      </c>
      <c r="D10" s="130">
        <v>10.5</v>
      </c>
      <c r="E10" s="387">
        <v>0</v>
      </c>
      <c r="F10" s="136">
        <f t="shared" si="2"/>
        <v>0</v>
      </c>
      <c r="G10" s="134">
        <f t="shared" si="3"/>
        <v>0</v>
      </c>
      <c r="H10" s="138">
        <f t="shared" si="4"/>
        <v>0</v>
      </c>
      <c r="I10" s="291">
        <v>0.66970706893527454</v>
      </c>
      <c r="J10" s="292">
        <v>0.16926854937730224</v>
      </c>
      <c r="K10" s="293">
        <v>0.16102438168742325</v>
      </c>
      <c r="L10" s="387">
        <v>216</v>
      </c>
      <c r="M10" s="136">
        <f t="shared" si="5"/>
        <v>9654</v>
      </c>
      <c r="N10" s="134">
        <f t="shared" si="6"/>
        <v>2758</v>
      </c>
      <c r="O10" s="138">
        <f t="shared" si="7"/>
        <v>5775</v>
      </c>
      <c r="P10" s="291">
        <v>0.53080568720379151</v>
      </c>
      <c r="Q10" s="292">
        <v>0.15165876777251186</v>
      </c>
      <c r="R10" s="293">
        <v>0.31753554502369669</v>
      </c>
      <c r="S10" s="387"/>
      <c r="T10" s="141">
        <v>4667.1124012570244</v>
      </c>
      <c r="U10" s="142">
        <v>3425.0757599016169</v>
      </c>
      <c r="V10" s="144">
        <v>4011.9840943520362</v>
      </c>
      <c r="W10" s="303">
        <v>0.25131870001701551</v>
      </c>
      <c r="X10" s="304">
        <v>0.23413306108558787</v>
      </c>
      <c r="Y10" s="305">
        <v>0.51454823889739665</v>
      </c>
    </row>
    <row r="11" spans="1:26" ht="15">
      <c r="A11" s="34" t="s">
        <v>449</v>
      </c>
      <c r="B11" s="37" t="s">
        <v>478</v>
      </c>
      <c r="C11" s="132">
        <v>10.5</v>
      </c>
      <c r="D11" s="130">
        <v>12.09</v>
      </c>
      <c r="E11" s="387">
        <v>0</v>
      </c>
      <c r="F11" s="136">
        <f t="shared" si="2"/>
        <v>0</v>
      </c>
      <c r="G11" s="134">
        <f t="shared" si="3"/>
        <v>0</v>
      </c>
      <c r="H11" s="138">
        <f t="shared" si="4"/>
        <v>0</v>
      </c>
      <c r="I11" s="291">
        <v>0.66964912280701749</v>
      </c>
      <c r="J11" s="292">
        <v>0.1694736842105263</v>
      </c>
      <c r="K11" s="293">
        <v>0.16087719298245615</v>
      </c>
      <c r="L11" s="387">
        <v>216</v>
      </c>
      <c r="M11" s="136">
        <f t="shared" si="5"/>
        <v>9496</v>
      </c>
      <c r="N11" s="134">
        <f t="shared" si="6"/>
        <v>2656</v>
      </c>
      <c r="O11" s="138">
        <f t="shared" si="7"/>
        <v>6036</v>
      </c>
      <c r="P11" s="291">
        <v>0.52212389380530977</v>
      </c>
      <c r="Q11" s="292">
        <v>0.14601769911504425</v>
      </c>
      <c r="R11" s="293">
        <v>0.33185840707964603</v>
      </c>
      <c r="S11" s="387"/>
      <c r="T11" s="141">
        <v>4742.9123706509909</v>
      </c>
      <c r="U11" s="142">
        <v>3491.1300189449298</v>
      </c>
      <c r="V11" s="144">
        <v>4110.5240545641918</v>
      </c>
      <c r="W11" s="303">
        <v>0.30105362850716233</v>
      </c>
      <c r="X11" s="304">
        <v>0.30069847283059076</v>
      </c>
      <c r="Y11" s="305">
        <v>0.39824789866224697</v>
      </c>
    </row>
    <row r="12" spans="1:26" ht="15">
      <c r="A12" s="34" t="s">
        <v>450</v>
      </c>
      <c r="B12" s="37" t="s">
        <v>479</v>
      </c>
      <c r="C12" s="132">
        <v>12.09</v>
      </c>
      <c r="D12" s="130">
        <v>13.09</v>
      </c>
      <c r="E12" s="387">
        <v>0</v>
      </c>
      <c r="F12" s="136">
        <f t="shared" si="2"/>
        <v>0</v>
      </c>
      <c r="G12" s="134">
        <f t="shared" si="3"/>
        <v>0</v>
      </c>
      <c r="H12" s="138">
        <f t="shared" si="4"/>
        <v>0</v>
      </c>
      <c r="I12" s="291">
        <v>0.66947516236615767</v>
      </c>
      <c r="J12" s="292">
        <v>0.16938739687554855</v>
      </c>
      <c r="K12" s="293">
        <v>0.16113744075829384</v>
      </c>
      <c r="L12" s="387">
        <v>216</v>
      </c>
      <c r="M12" s="136">
        <f t="shared" si="5"/>
        <v>9430</v>
      </c>
      <c r="N12" s="134">
        <f t="shared" si="6"/>
        <v>2610</v>
      </c>
      <c r="O12" s="138">
        <f t="shared" si="7"/>
        <v>6147</v>
      </c>
      <c r="P12" s="291">
        <v>0.51851851851851849</v>
      </c>
      <c r="Q12" s="292">
        <v>0.14351851851851852</v>
      </c>
      <c r="R12" s="293">
        <v>0.33796296296296297</v>
      </c>
      <c r="S12" s="387"/>
      <c r="T12" s="141">
        <v>4689.8523920752141</v>
      </c>
      <c r="U12" s="142">
        <v>3483.5500220055333</v>
      </c>
      <c r="V12" s="144">
        <v>3674.1328021960753</v>
      </c>
      <c r="W12" s="303">
        <v>0.28148496240601506</v>
      </c>
      <c r="X12" s="304">
        <v>0.31849154135338348</v>
      </c>
      <c r="Y12" s="305">
        <v>0.40002349624060152</v>
      </c>
    </row>
    <row r="13" spans="1:26" ht="15">
      <c r="A13" s="47" t="s">
        <v>451</v>
      </c>
      <c r="B13" s="48" t="s">
        <v>480</v>
      </c>
      <c r="C13" s="147">
        <v>13.09</v>
      </c>
      <c r="D13" s="148">
        <v>14.15</v>
      </c>
      <c r="E13" s="388">
        <v>0</v>
      </c>
      <c r="F13" s="149">
        <f t="shared" si="2"/>
        <v>0</v>
      </c>
      <c r="G13" s="150">
        <f t="shared" si="3"/>
        <v>0</v>
      </c>
      <c r="H13" s="151">
        <f t="shared" si="4"/>
        <v>0</v>
      </c>
      <c r="I13" s="294">
        <v>0.66981958311438083</v>
      </c>
      <c r="J13" s="295">
        <v>0.16798038185321423</v>
      </c>
      <c r="K13" s="296">
        <v>0.16220003503240499</v>
      </c>
      <c r="L13" s="388">
        <v>216</v>
      </c>
      <c r="M13" s="149">
        <f t="shared" si="5"/>
        <v>9647</v>
      </c>
      <c r="N13" s="150">
        <f t="shared" si="6"/>
        <v>2609</v>
      </c>
      <c r="O13" s="151">
        <f t="shared" si="7"/>
        <v>5931</v>
      </c>
      <c r="P13" s="294">
        <v>0.5304347826086957</v>
      </c>
      <c r="Q13" s="295">
        <v>0.14347826086956522</v>
      </c>
      <c r="R13" s="296">
        <v>0.32608695652173914</v>
      </c>
      <c r="S13" s="388"/>
      <c r="T13" s="152">
        <v>4689.8523920752141</v>
      </c>
      <c r="U13" s="153">
        <v>3483.5500220055333</v>
      </c>
      <c r="V13" s="154">
        <v>3674.1328021960753</v>
      </c>
      <c r="W13" s="306">
        <v>0.28023077828800186</v>
      </c>
      <c r="X13" s="307">
        <v>0.31861533027198868</v>
      </c>
      <c r="Y13" s="308">
        <v>0.4011538914400094</v>
      </c>
    </row>
    <row r="14" spans="1:26" ht="15">
      <c r="A14" s="34" t="s">
        <v>452</v>
      </c>
      <c r="B14" s="37" t="s">
        <v>481</v>
      </c>
      <c r="C14" s="132">
        <v>14.15</v>
      </c>
      <c r="D14" s="130">
        <v>15.5</v>
      </c>
      <c r="E14" s="387">
        <v>0</v>
      </c>
      <c r="F14" s="136">
        <f t="shared" si="2"/>
        <v>0</v>
      </c>
      <c r="G14" s="134">
        <f t="shared" si="3"/>
        <v>0</v>
      </c>
      <c r="H14" s="138">
        <f t="shared" si="4"/>
        <v>0</v>
      </c>
      <c r="I14" s="291">
        <v>0.67344078486334968</v>
      </c>
      <c r="J14" s="292">
        <v>0.16958654519971969</v>
      </c>
      <c r="K14" s="293">
        <v>0.15697266993693063</v>
      </c>
      <c r="L14" s="387">
        <v>216</v>
      </c>
      <c r="M14" s="136">
        <f t="shared" si="5"/>
        <v>9647</v>
      </c>
      <c r="N14" s="134">
        <f t="shared" si="6"/>
        <v>2609</v>
      </c>
      <c r="O14" s="138">
        <f t="shared" si="7"/>
        <v>5931</v>
      </c>
      <c r="P14" s="291">
        <v>0.5304347826086957</v>
      </c>
      <c r="Q14" s="292">
        <v>0.14347826086956522</v>
      </c>
      <c r="R14" s="293">
        <v>0.32608695652173914</v>
      </c>
      <c r="S14" s="387"/>
      <c r="T14" s="141">
        <v>4689.8523920752141</v>
      </c>
      <c r="U14" s="142">
        <v>3483.5500220055333</v>
      </c>
      <c r="V14" s="144">
        <v>3674.1328021960753</v>
      </c>
      <c r="W14" s="303">
        <v>0.28215330602691635</v>
      </c>
      <c r="X14" s="304">
        <v>0.31808074897600935</v>
      </c>
      <c r="Y14" s="305">
        <v>0.3997659449970743</v>
      </c>
    </row>
    <row r="15" spans="1:26" ht="15">
      <c r="A15" s="34" t="s">
        <v>453</v>
      </c>
      <c r="B15" s="37" t="s">
        <v>482</v>
      </c>
      <c r="C15" s="132">
        <v>15.5</v>
      </c>
      <c r="D15" s="130">
        <v>16.420000000000002</v>
      </c>
      <c r="E15" s="387">
        <v>0</v>
      </c>
      <c r="F15" s="136">
        <f t="shared" si="2"/>
        <v>0</v>
      </c>
      <c r="G15" s="134">
        <f t="shared" si="3"/>
        <v>0</v>
      </c>
      <c r="H15" s="138">
        <f t="shared" si="4"/>
        <v>0</v>
      </c>
      <c r="I15" s="291">
        <v>0.67355516637478108</v>
      </c>
      <c r="J15" s="292">
        <v>0.17040280210157618</v>
      </c>
      <c r="K15" s="293">
        <v>0.15604203152364274</v>
      </c>
      <c r="L15" s="387">
        <v>216</v>
      </c>
      <c r="M15" s="136">
        <f t="shared" si="5"/>
        <v>9572</v>
      </c>
      <c r="N15" s="134">
        <f t="shared" si="6"/>
        <v>2632</v>
      </c>
      <c r="O15" s="138">
        <f t="shared" si="7"/>
        <v>5983</v>
      </c>
      <c r="P15" s="291">
        <v>0.52631578947368418</v>
      </c>
      <c r="Q15" s="292">
        <v>0.14473684210526316</v>
      </c>
      <c r="R15" s="293">
        <v>0.32894736842105265</v>
      </c>
      <c r="S15" s="387"/>
      <c r="T15" s="141">
        <v>4689.8523920752141</v>
      </c>
      <c r="U15" s="142">
        <v>3483.5500220055333</v>
      </c>
      <c r="V15" s="144">
        <v>3674.1328021960753</v>
      </c>
      <c r="W15" s="303">
        <v>0.27697168265855371</v>
      </c>
      <c r="X15" s="304">
        <v>0.32108588813479988</v>
      </c>
      <c r="Y15" s="305">
        <v>0.40194242920664636</v>
      </c>
    </row>
    <row r="16" spans="1:26" ht="15">
      <c r="A16" s="34" t="s">
        <v>454</v>
      </c>
      <c r="B16" s="37" t="s">
        <v>483</v>
      </c>
      <c r="C16" s="132">
        <v>16.420000000000002</v>
      </c>
      <c r="D16" s="130">
        <v>17.93</v>
      </c>
      <c r="E16" s="387">
        <v>0</v>
      </c>
      <c r="F16" s="136">
        <f t="shared" si="2"/>
        <v>0</v>
      </c>
      <c r="G16" s="134">
        <f t="shared" si="3"/>
        <v>0</v>
      </c>
      <c r="H16" s="138">
        <f t="shared" si="4"/>
        <v>0</v>
      </c>
      <c r="I16" s="291">
        <v>0.6690597093328664</v>
      </c>
      <c r="J16" s="292">
        <v>0.17054806513745405</v>
      </c>
      <c r="K16" s="293">
        <v>0.16039222552967958</v>
      </c>
      <c r="L16" s="387">
        <v>216</v>
      </c>
      <c r="M16" s="136">
        <f t="shared" si="5"/>
        <v>9568</v>
      </c>
      <c r="N16" s="134">
        <f t="shared" si="6"/>
        <v>2609</v>
      </c>
      <c r="O16" s="138">
        <f t="shared" si="7"/>
        <v>6010</v>
      </c>
      <c r="P16" s="291">
        <v>0.52608695652173909</v>
      </c>
      <c r="Q16" s="292">
        <v>0.14347826086956522</v>
      </c>
      <c r="R16" s="293">
        <v>0.33043478260869563</v>
      </c>
      <c r="S16" s="387"/>
      <c r="T16" s="141">
        <v>4689.8523920752141</v>
      </c>
      <c r="U16" s="142">
        <v>3483.5500220055333</v>
      </c>
      <c r="V16" s="144">
        <v>3674.1328021960753</v>
      </c>
      <c r="W16" s="303">
        <v>0.2857475276323444</v>
      </c>
      <c r="X16" s="304">
        <v>0.31913903432228041</v>
      </c>
      <c r="Y16" s="305">
        <v>0.39511343804537524</v>
      </c>
    </row>
    <row r="17" spans="1:25" ht="15">
      <c r="A17" s="47" t="s">
        <v>455</v>
      </c>
      <c r="B17" s="48" t="s">
        <v>484</v>
      </c>
      <c r="C17" s="147">
        <v>17.93</v>
      </c>
      <c r="D17" s="148">
        <v>19.05</v>
      </c>
      <c r="E17" s="388">
        <v>0</v>
      </c>
      <c r="F17" s="149">
        <f t="shared" si="2"/>
        <v>0</v>
      </c>
      <c r="G17" s="150">
        <f t="shared" si="3"/>
        <v>0</v>
      </c>
      <c r="H17" s="151">
        <f t="shared" si="4"/>
        <v>0</v>
      </c>
      <c r="I17" s="294">
        <v>0.66894377299001573</v>
      </c>
      <c r="J17" s="295">
        <v>0.17060781222630933</v>
      </c>
      <c r="K17" s="296">
        <v>0.16044841478367489</v>
      </c>
      <c r="L17" s="388">
        <v>216</v>
      </c>
      <c r="M17" s="149">
        <f t="shared" si="5"/>
        <v>9610</v>
      </c>
      <c r="N17" s="150">
        <f t="shared" si="6"/>
        <v>2621</v>
      </c>
      <c r="O17" s="151">
        <f t="shared" si="7"/>
        <v>5957</v>
      </c>
      <c r="P17" s="294">
        <v>0.52838427947598254</v>
      </c>
      <c r="Q17" s="295">
        <v>0.14410480349344978</v>
      </c>
      <c r="R17" s="296">
        <v>0.32751091703056767</v>
      </c>
      <c r="S17" s="388"/>
      <c r="T17" s="141">
        <v>4689.8523920752141</v>
      </c>
      <c r="U17" s="142">
        <v>3483.5500220055333</v>
      </c>
      <c r="V17" s="144">
        <v>3674.1328021960753</v>
      </c>
      <c r="W17" s="306">
        <v>0.24950448874897982</v>
      </c>
      <c r="X17" s="307">
        <v>0.35222105631339629</v>
      </c>
      <c r="Y17" s="308">
        <v>0.39827445493762387</v>
      </c>
    </row>
    <row r="18" spans="1:25" ht="15">
      <c r="A18" s="34" t="s">
        <v>456</v>
      </c>
      <c r="B18" s="37" t="s">
        <v>485</v>
      </c>
      <c r="C18" s="132">
        <v>19.05</v>
      </c>
      <c r="D18" s="130">
        <v>20.95</v>
      </c>
      <c r="E18" s="387">
        <v>0</v>
      </c>
      <c r="F18" s="136">
        <f t="shared" si="2"/>
        <v>0</v>
      </c>
      <c r="G18" s="134">
        <f t="shared" si="3"/>
        <v>0</v>
      </c>
      <c r="H18" s="138">
        <f t="shared" si="4"/>
        <v>0</v>
      </c>
      <c r="I18" s="291">
        <v>0.66894377299001573</v>
      </c>
      <c r="J18" s="292">
        <v>0.17060781222630933</v>
      </c>
      <c r="K18" s="293">
        <v>0.16044841478367489</v>
      </c>
      <c r="L18" s="387">
        <v>216</v>
      </c>
      <c r="M18" s="136">
        <f t="shared" si="5"/>
        <v>9610</v>
      </c>
      <c r="N18" s="134">
        <f t="shared" si="6"/>
        <v>2621</v>
      </c>
      <c r="O18" s="138">
        <f t="shared" si="7"/>
        <v>5957</v>
      </c>
      <c r="P18" s="291">
        <v>0.52838427947598254</v>
      </c>
      <c r="Q18" s="292">
        <v>0.14410480349344978</v>
      </c>
      <c r="R18" s="293">
        <v>0.32751091703056767</v>
      </c>
      <c r="S18" s="387"/>
      <c r="T18" s="141">
        <v>5039.6151079930842</v>
      </c>
      <c r="U18" s="142">
        <v>3148.9472999664567</v>
      </c>
      <c r="V18" s="144">
        <v>3625.4042504428116</v>
      </c>
      <c r="W18" s="303">
        <v>0.25014611338398596</v>
      </c>
      <c r="X18" s="304">
        <v>0.35511396843950904</v>
      </c>
      <c r="Y18" s="305">
        <v>0.39473991817650494</v>
      </c>
    </row>
    <row r="19" spans="1:25" ht="15">
      <c r="A19" s="34" t="s">
        <v>457</v>
      </c>
      <c r="B19" s="37" t="s">
        <v>486</v>
      </c>
      <c r="C19" s="132">
        <v>20.95</v>
      </c>
      <c r="D19" s="130">
        <v>25.18</v>
      </c>
      <c r="E19" s="387">
        <v>72</v>
      </c>
      <c r="F19" s="136">
        <f t="shared" si="2"/>
        <v>5046</v>
      </c>
      <c r="G19" s="134">
        <f t="shared" si="3"/>
        <v>1456</v>
      </c>
      <c r="H19" s="138">
        <f t="shared" si="4"/>
        <v>1174</v>
      </c>
      <c r="I19" s="291">
        <v>0.65737763486959633</v>
      </c>
      <c r="J19" s="292">
        <v>0.18971061093247588</v>
      </c>
      <c r="K19" s="293">
        <v>0.15291175419792782</v>
      </c>
      <c r="L19" s="387">
        <v>0</v>
      </c>
      <c r="M19" s="136">
        <f t="shared" si="5"/>
        <v>0</v>
      </c>
      <c r="N19" s="134">
        <f t="shared" si="6"/>
        <v>0</v>
      </c>
      <c r="O19" s="138">
        <f t="shared" si="7"/>
        <v>0</v>
      </c>
      <c r="P19" s="291">
        <v>0.67019711679905858</v>
      </c>
      <c r="Q19" s="292">
        <v>0.18358340688437777</v>
      </c>
      <c r="R19" s="293">
        <v>0.14621947631656371</v>
      </c>
      <c r="S19" s="387"/>
      <c r="T19" s="141">
        <v>3648.1442412610018</v>
      </c>
      <c r="U19" s="142">
        <v>2116.9848595028966</v>
      </c>
      <c r="V19" s="144">
        <v>1750.9792930006054</v>
      </c>
      <c r="W19" s="303">
        <v>0.39323150643905364</v>
      </c>
      <c r="X19" s="304">
        <v>0.3968253968253968</v>
      </c>
      <c r="Y19" s="305">
        <v>0.20994309673554956</v>
      </c>
    </row>
    <row r="20" spans="1:25" ht="15">
      <c r="A20" s="34" t="s">
        <v>458</v>
      </c>
      <c r="B20" s="37" t="s">
        <v>487</v>
      </c>
      <c r="C20" s="132">
        <v>25.18</v>
      </c>
      <c r="D20" s="130">
        <v>26.87</v>
      </c>
      <c r="E20" s="387">
        <v>72</v>
      </c>
      <c r="F20" s="136">
        <f t="shared" si="2"/>
        <v>5046</v>
      </c>
      <c r="G20" s="134">
        <f t="shared" si="3"/>
        <v>1453</v>
      </c>
      <c r="H20" s="138">
        <f t="shared" si="4"/>
        <v>1176</v>
      </c>
      <c r="I20" s="291">
        <v>0.65749999999999997</v>
      </c>
      <c r="J20" s="292">
        <v>0.18928571428571428</v>
      </c>
      <c r="K20" s="293">
        <v>0.15321428571428572</v>
      </c>
      <c r="L20" s="387">
        <v>0</v>
      </c>
      <c r="M20" s="136">
        <f t="shared" si="5"/>
        <v>0</v>
      </c>
      <c r="N20" s="134">
        <f t="shared" si="6"/>
        <v>0</v>
      </c>
      <c r="O20" s="138">
        <f t="shared" si="7"/>
        <v>0</v>
      </c>
      <c r="P20" s="291">
        <v>0.673625404292855</v>
      </c>
      <c r="Q20" s="292">
        <v>0.18494560423404882</v>
      </c>
      <c r="R20" s="293">
        <v>0.14142899147309615</v>
      </c>
      <c r="S20" s="387"/>
      <c r="T20" s="141">
        <v>3647.0613845553735</v>
      </c>
      <c r="U20" s="142">
        <v>2114.8191460916401</v>
      </c>
      <c r="V20" s="144">
        <v>1746.647866178093</v>
      </c>
      <c r="W20" s="303">
        <v>0.41964809384164226</v>
      </c>
      <c r="X20" s="304">
        <v>0.39882697947214074</v>
      </c>
      <c r="Y20" s="305">
        <v>0.181524926686217</v>
      </c>
    </row>
    <row r="21" spans="1:25" ht="15">
      <c r="A21" s="47" t="s">
        <v>459</v>
      </c>
      <c r="B21" s="48" t="s">
        <v>488</v>
      </c>
      <c r="C21" s="147">
        <v>26.87</v>
      </c>
      <c r="D21" s="148">
        <v>29.8</v>
      </c>
      <c r="E21" s="388">
        <v>72</v>
      </c>
      <c r="F21" s="149">
        <f t="shared" si="2"/>
        <v>5036</v>
      </c>
      <c r="G21" s="150">
        <f t="shared" si="3"/>
        <v>1450</v>
      </c>
      <c r="H21" s="151">
        <f t="shared" si="4"/>
        <v>1190</v>
      </c>
      <c r="I21" s="294">
        <v>0.6560940841054882</v>
      </c>
      <c r="J21" s="295">
        <v>0.18888096935138987</v>
      </c>
      <c r="K21" s="296">
        <v>0.15502494654312188</v>
      </c>
      <c r="L21" s="388">
        <v>0</v>
      </c>
      <c r="M21" s="149">
        <f t="shared" si="5"/>
        <v>0</v>
      </c>
      <c r="N21" s="150">
        <f t="shared" si="6"/>
        <v>0</v>
      </c>
      <c r="O21" s="151">
        <f t="shared" si="7"/>
        <v>0</v>
      </c>
      <c r="P21" s="294">
        <v>0.67352941176470593</v>
      </c>
      <c r="Q21" s="295">
        <v>0.18470588235294116</v>
      </c>
      <c r="R21" s="296">
        <v>0.14176470588235293</v>
      </c>
      <c r="S21" s="388"/>
      <c r="T21" s="152">
        <v>3647.0613845553735</v>
      </c>
      <c r="U21" s="153">
        <v>2114.8191460916401</v>
      </c>
      <c r="V21" s="154">
        <v>1746.647866178093</v>
      </c>
      <c r="W21" s="306">
        <v>0.41889902855460703</v>
      </c>
      <c r="X21" s="307">
        <v>0.39976449808654696</v>
      </c>
      <c r="Y21" s="308">
        <v>0.18133647335884603</v>
      </c>
    </row>
    <row r="22" spans="1:25" ht="15">
      <c r="A22" s="34" t="s">
        <v>460</v>
      </c>
      <c r="B22" s="37" t="s">
        <v>489</v>
      </c>
      <c r="C22" s="132">
        <v>29.8</v>
      </c>
      <c r="D22" s="130">
        <v>32.28</v>
      </c>
      <c r="E22" s="387">
        <v>72</v>
      </c>
      <c r="F22" s="136">
        <f t="shared" si="2"/>
        <v>5033</v>
      </c>
      <c r="G22" s="134">
        <f t="shared" si="3"/>
        <v>1450</v>
      </c>
      <c r="H22" s="138">
        <f t="shared" si="4"/>
        <v>1193</v>
      </c>
      <c r="I22" s="291">
        <v>0.65573770491803274</v>
      </c>
      <c r="J22" s="292">
        <v>0.18888096935138987</v>
      </c>
      <c r="K22" s="293">
        <v>0.15538132573057734</v>
      </c>
      <c r="L22" s="387">
        <v>0</v>
      </c>
      <c r="M22" s="136">
        <f t="shared" si="5"/>
        <v>0</v>
      </c>
      <c r="N22" s="134">
        <f t="shared" si="6"/>
        <v>0</v>
      </c>
      <c r="O22" s="138">
        <f t="shared" si="7"/>
        <v>0</v>
      </c>
      <c r="P22" s="291">
        <v>0.67323529411764704</v>
      </c>
      <c r="Q22" s="292">
        <v>0.185</v>
      </c>
      <c r="R22" s="293">
        <v>0.14176470588235293</v>
      </c>
      <c r="S22" s="387"/>
      <c r="T22" s="141">
        <v>3647.0613845553735</v>
      </c>
      <c r="U22" s="142">
        <v>2114.8191460916401</v>
      </c>
      <c r="V22" s="144">
        <v>1746.647866178093</v>
      </c>
      <c r="W22" s="303">
        <v>0.41823529411764704</v>
      </c>
      <c r="X22" s="304">
        <v>0.39823529411764708</v>
      </c>
      <c r="Y22" s="305">
        <v>0.18352941176470589</v>
      </c>
    </row>
    <row r="23" spans="1:25" ht="15">
      <c r="A23" s="34" t="s">
        <v>461</v>
      </c>
      <c r="B23" s="37" t="s">
        <v>490</v>
      </c>
      <c r="C23" s="132">
        <v>32.28</v>
      </c>
      <c r="D23" s="130">
        <v>36.380000000000003</v>
      </c>
      <c r="E23" s="387">
        <v>72</v>
      </c>
      <c r="F23" s="136">
        <f t="shared" si="2"/>
        <v>5030</v>
      </c>
      <c r="G23" s="134">
        <f t="shared" si="3"/>
        <v>1450</v>
      </c>
      <c r="H23" s="138">
        <f t="shared" si="4"/>
        <v>1195</v>
      </c>
      <c r="I23" s="291">
        <v>0.65538132573057728</v>
      </c>
      <c r="J23" s="292">
        <v>0.18888096935138987</v>
      </c>
      <c r="K23" s="293">
        <v>0.15573770491803279</v>
      </c>
      <c r="L23" s="387">
        <v>0</v>
      </c>
      <c r="M23" s="136">
        <f t="shared" si="5"/>
        <v>0</v>
      </c>
      <c r="N23" s="134">
        <f t="shared" si="6"/>
        <v>0</v>
      </c>
      <c r="O23" s="138">
        <f t="shared" si="7"/>
        <v>0</v>
      </c>
      <c r="P23" s="291">
        <v>0.67298017164841673</v>
      </c>
      <c r="Q23" s="292">
        <v>0.18555785735424682</v>
      </c>
      <c r="R23" s="293">
        <v>0.14146197099733648</v>
      </c>
      <c r="S23" s="387"/>
      <c r="T23" s="141">
        <v>3647.0613845553735</v>
      </c>
      <c r="U23" s="142">
        <v>2114.8191460916401</v>
      </c>
      <c r="V23" s="144">
        <v>1746.647866178093</v>
      </c>
      <c r="W23" s="303">
        <v>0.42085056113408154</v>
      </c>
      <c r="X23" s="304">
        <v>0.39663319551092735</v>
      </c>
      <c r="Y23" s="305">
        <v>0.18251624335499114</v>
      </c>
    </row>
    <row r="24" spans="1:25" ht="15">
      <c r="A24" s="34" t="s">
        <v>462</v>
      </c>
      <c r="B24" s="37" t="s">
        <v>491</v>
      </c>
      <c r="C24" s="132">
        <v>36.380000000000003</v>
      </c>
      <c r="D24" s="130">
        <v>40.299999999999997</v>
      </c>
      <c r="E24" s="387">
        <v>72</v>
      </c>
      <c r="F24" s="136">
        <f t="shared" si="2"/>
        <v>5019</v>
      </c>
      <c r="G24" s="134">
        <f t="shared" si="3"/>
        <v>1457</v>
      </c>
      <c r="H24" s="138">
        <f t="shared" si="4"/>
        <v>1199</v>
      </c>
      <c r="I24" s="291">
        <v>0.65393343419062022</v>
      </c>
      <c r="J24" s="292">
        <v>0.18986384266263237</v>
      </c>
      <c r="K24" s="293">
        <v>0.15620272314674735</v>
      </c>
      <c r="L24" s="387">
        <v>0</v>
      </c>
      <c r="M24" s="136">
        <f t="shared" si="5"/>
        <v>0</v>
      </c>
      <c r="N24" s="134">
        <f t="shared" si="6"/>
        <v>0</v>
      </c>
      <c r="O24" s="138">
        <f t="shared" si="7"/>
        <v>0</v>
      </c>
      <c r="P24" s="291">
        <v>0.65926299848561332</v>
      </c>
      <c r="Q24" s="292">
        <v>0.18425037859666835</v>
      </c>
      <c r="R24" s="293">
        <v>0.15648662291771834</v>
      </c>
      <c r="S24" s="387"/>
      <c r="T24" s="141">
        <v>3647.0613845553735</v>
      </c>
      <c r="U24" s="142">
        <v>2114.8191460916401</v>
      </c>
      <c r="V24" s="144">
        <v>1746.647866178093</v>
      </c>
      <c r="W24" s="303">
        <v>0.42039146947122408</v>
      </c>
      <c r="X24" s="304">
        <v>0.3987730061349693</v>
      </c>
      <c r="Y24" s="305">
        <v>0.1808355243938066</v>
      </c>
    </row>
    <row r="25" spans="1:25" ht="15">
      <c r="A25" s="47" t="s">
        <v>463</v>
      </c>
      <c r="B25" s="48" t="s">
        <v>492</v>
      </c>
      <c r="C25" s="147">
        <v>40.299999999999997</v>
      </c>
      <c r="D25" s="148">
        <v>42.22</v>
      </c>
      <c r="E25" s="388">
        <v>72</v>
      </c>
      <c r="F25" s="149">
        <f t="shared" si="2"/>
        <v>5025</v>
      </c>
      <c r="G25" s="150">
        <f t="shared" si="3"/>
        <v>1461</v>
      </c>
      <c r="H25" s="151">
        <f t="shared" si="4"/>
        <v>1190</v>
      </c>
      <c r="I25" s="294">
        <v>0.6546626231993935</v>
      </c>
      <c r="J25" s="295">
        <v>0.19029567854435178</v>
      </c>
      <c r="K25" s="296">
        <v>0.15504169825625475</v>
      </c>
      <c r="L25" s="388">
        <v>0</v>
      </c>
      <c r="M25" s="149">
        <f t="shared" si="5"/>
        <v>0</v>
      </c>
      <c r="N25" s="150">
        <f t="shared" si="6"/>
        <v>0</v>
      </c>
      <c r="O25" s="151">
        <f t="shared" si="7"/>
        <v>0</v>
      </c>
      <c r="P25" s="294">
        <v>0.65832482124616953</v>
      </c>
      <c r="Q25" s="295">
        <v>0.1853932584269663</v>
      </c>
      <c r="R25" s="296">
        <v>0.15628192032686414</v>
      </c>
      <c r="S25" s="388"/>
      <c r="T25" s="152">
        <v>3647.0613845553735</v>
      </c>
      <c r="U25" s="153">
        <v>2114.8191460916401</v>
      </c>
      <c r="V25" s="154">
        <v>1746.647866178093</v>
      </c>
      <c r="W25" s="306">
        <v>0.41945819982522575</v>
      </c>
      <c r="X25" s="307">
        <v>0.39848528983396447</v>
      </c>
      <c r="Y25" s="308">
        <v>0.18205651034080977</v>
      </c>
    </row>
    <row r="26" spans="1:25" ht="15">
      <c r="A26" s="34" t="s">
        <v>464</v>
      </c>
      <c r="B26" s="37" t="s">
        <v>493</v>
      </c>
      <c r="C26" s="132">
        <v>42.22</v>
      </c>
      <c r="D26" s="130">
        <v>44.6</v>
      </c>
      <c r="E26" s="387">
        <v>72</v>
      </c>
      <c r="F26" s="136">
        <f t="shared" si="2"/>
        <v>4973</v>
      </c>
      <c r="G26" s="134">
        <f t="shared" si="3"/>
        <v>1487</v>
      </c>
      <c r="H26" s="138">
        <f t="shared" si="4"/>
        <v>1216</v>
      </c>
      <c r="I26" s="291">
        <v>0.64792778005744767</v>
      </c>
      <c r="J26" s="292">
        <v>0.19368075502667215</v>
      </c>
      <c r="K26" s="293">
        <v>0.15839146491588019</v>
      </c>
      <c r="L26" s="387">
        <v>0</v>
      </c>
      <c r="M26" s="136">
        <f t="shared" si="5"/>
        <v>0</v>
      </c>
      <c r="N26" s="134">
        <f t="shared" si="6"/>
        <v>0</v>
      </c>
      <c r="O26" s="138">
        <f t="shared" si="7"/>
        <v>0</v>
      </c>
      <c r="P26" s="291">
        <v>0.65217391304347827</v>
      </c>
      <c r="Q26" s="292">
        <v>0.21739130434782608</v>
      </c>
      <c r="R26" s="293">
        <v>0.13043478260869565</v>
      </c>
      <c r="S26" s="387"/>
      <c r="T26" s="141">
        <v>2722.3017579489933</v>
      </c>
      <c r="U26" s="142">
        <v>1854.933536740901</v>
      </c>
      <c r="V26" s="144">
        <v>1539.8222354031298</v>
      </c>
      <c r="W26" s="303">
        <v>0.32467929138668294</v>
      </c>
      <c r="X26" s="304">
        <v>0.40134392180818573</v>
      </c>
      <c r="Y26" s="305">
        <v>0.27397678680513132</v>
      </c>
    </row>
    <row r="27" spans="1:25" ht="15">
      <c r="A27" s="34" t="s">
        <v>465</v>
      </c>
      <c r="B27" s="37" t="s">
        <v>494</v>
      </c>
      <c r="C27" s="132">
        <v>44.6</v>
      </c>
      <c r="D27" s="130">
        <v>46.1</v>
      </c>
      <c r="E27" s="387">
        <v>72</v>
      </c>
      <c r="F27" s="136">
        <f t="shared" si="2"/>
        <v>4965</v>
      </c>
      <c r="G27" s="134">
        <f t="shared" si="3"/>
        <v>1481</v>
      </c>
      <c r="H27" s="138">
        <f t="shared" si="4"/>
        <v>1229</v>
      </c>
      <c r="I27" s="291">
        <v>0.64686603850880786</v>
      </c>
      <c r="J27" s="292">
        <v>0.1929537074969275</v>
      </c>
      <c r="K27" s="293">
        <v>0.16018025399426464</v>
      </c>
      <c r="L27" s="387">
        <v>0</v>
      </c>
      <c r="M27" s="136">
        <f t="shared" si="5"/>
        <v>0</v>
      </c>
      <c r="N27" s="134">
        <f t="shared" si="6"/>
        <v>0</v>
      </c>
      <c r="O27" s="138">
        <f t="shared" si="7"/>
        <v>0</v>
      </c>
      <c r="P27" s="291">
        <v>0.65217391304347827</v>
      </c>
      <c r="Q27" s="292">
        <v>0.21739130434782608</v>
      </c>
      <c r="R27" s="293">
        <v>0.13043478260869565</v>
      </c>
      <c r="S27" s="387"/>
      <c r="T27" s="141">
        <v>2722.3017579489933</v>
      </c>
      <c r="U27" s="142">
        <v>1854.933536740901</v>
      </c>
      <c r="V27" s="144">
        <v>1539.8222354031298</v>
      </c>
      <c r="W27" s="303">
        <v>0.32447296058661779</v>
      </c>
      <c r="X27" s="304">
        <v>0.40238313473877174</v>
      </c>
      <c r="Y27" s="305">
        <v>0.27314390467461047</v>
      </c>
    </row>
    <row r="28" spans="1:25" ht="15">
      <c r="A28" s="34" t="s">
        <v>466</v>
      </c>
      <c r="B28" s="37" t="s">
        <v>495</v>
      </c>
      <c r="C28" s="132">
        <v>46.1</v>
      </c>
      <c r="D28" s="130">
        <v>49.62</v>
      </c>
      <c r="E28" s="387">
        <v>72</v>
      </c>
      <c r="F28" s="136">
        <f t="shared" si="2"/>
        <v>4964</v>
      </c>
      <c r="G28" s="134">
        <f t="shared" si="3"/>
        <v>1483</v>
      </c>
      <c r="H28" s="138">
        <f t="shared" si="4"/>
        <v>1228</v>
      </c>
      <c r="I28" s="291">
        <v>0.64674580433892759</v>
      </c>
      <c r="J28" s="292">
        <v>0.1932050757265657</v>
      </c>
      <c r="K28" s="293">
        <v>0.16004911993450677</v>
      </c>
      <c r="L28" s="387">
        <v>0</v>
      </c>
      <c r="M28" s="136">
        <f t="shared" si="5"/>
        <v>0</v>
      </c>
      <c r="N28" s="134">
        <f t="shared" si="6"/>
        <v>0</v>
      </c>
      <c r="O28" s="138">
        <f t="shared" si="7"/>
        <v>0</v>
      </c>
      <c r="P28" s="291">
        <v>0.65467625899280579</v>
      </c>
      <c r="Q28" s="292">
        <v>0.21582733812949639</v>
      </c>
      <c r="R28" s="293">
        <v>0.12949640287769784</v>
      </c>
      <c r="S28" s="387"/>
      <c r="T28" s="141">
        <v>2722.3017579489933</v>
      </c>
      <c r="U28" s="142">
        <v>1854.933536740901</v>
      </c>
      <c r="V28" s="144">
        <v>1539.8222354031298</v>
      </c>
      <c r="W28" s="303">
        <v>0.32565991405770411</v>
      </c>
      <c r="X28" s="304">
        <v>0.39993861264579494</v>
      </c>
      <c r="Y28" s="305">
        <v>0.27440147329650094</v>
      </c>
    </row>
    <row r="29" spans="1:25" ht="15">
      <c r="A29" s="47" t="s">
        <v>467</v>
      </c>
      <c r="B29" s="48" t="s">
        <v>496</v>
      </c>
      <c r="C29" s="147">
        <v>49.62</v>
      </c>
      <c r="D29" s="148">
        <v>53.44</v>
      </c>
      <c r="E29" s="388">
        <v>72</v>
      </c>
      <c r="F29" s="149">
        <f t="shared" si="2"/>
        <v>4962</v>
      </c>
      <c r="G29" s="150">
        <f t="shared" si="3"/>
        <v>1479</v>
      </c>
      <c r="H29" s="151">
        <f t="shared" si="4"/>
        <v>1234</v>
      </c>
      <c r="I29" s="294">
        <v>0.646481178396072</v>
      </c>
      <c r="J29" s="295">
        <v>0.19271685761047463</v>
      </c>
      <c r="K29" s="296">
        <v>0.16080196399345337</v>
      </c>
      <c r="L29" s="388">
        <v>0</v>
      </c>
      <c r="M29" s="149">
        <f t="shared" si="5"/>
        <v>0</v>
      </c>
      <c r="N29" s="150">
        <f t="shared" si="6"/>
        <v>0</v>
      </c>
      <c r="O29" s="151">
        <f t="shared" si="7"/>
        <v>0</v>
      </c>
      <c r="P29" s="294">
        <v>0.65467625899280579</v>
      </c>
      <c r="Q29" s="295">
        <v>0.21582733812949639</v>
      </c>
      <c r="R29" s="296">
        <v>0.12949640287769784</v>
      </c>
      <c r="S29" s="388"/>
      <c r="T29" s="152">
        <v>2303.236212870926</v>
      </c>
      <c r="U29" s="153">
        <v>1880.922097675975</v>
      </c>
      <c r="V29" s="154">
        <v>1520.3308147018242</v>
      </c>
      <c r="W29" s="306">
        <v>0.32508402077604642</v>
      </c>
      <c r="X29" s="307">
        <v>0.40116101435991447</v>
      </c>
      <c r="Y29" s="308">
        <v>0.27375496486403911</v>
      </c>
    </row>
    <row r="30" spans="1:25" ht="15">
      <c r="A30" s="34" t="s">
        <v>468</v>
      </c>
      <c r="B30" s="37" t="s">
        <v>497</v>
      </c>
      <c r="C30" s="132">
        <v>53.44</v>
      </c>
      <c r="D30" s="130">
        <v>57.2</v>
      </c>
      <c r="E30" s="387">
        <v>72</v>
      </c>
      <c r="F30" s="136">
        <f t="shared" si="2"/>
        <v>4966</v>
      </c>
      <c r="G30" s="134">
        <f t="shared" si="3"/>
        <v>1480</v>
      </c>
      <c r="H30" s="138">
        <f t="shared" si="4"/>
        <v>1229</v>
      </c>
      <c r="I30" s="291">
        <v>0.64701064701064703</v>
      </c>
      <c r="J30" s="292">
        <v>0.19287469287469289</v>
      </c>
      <c r="K30" s="293">
        <v>0.16011466011466011</v>
      </c>
      <c r="L30" s="387">
        <v>0</v>
      </c>
      <c r="M30" s="136">
        <f t="shared" si="5"/>
        <v>0</v>
      </c>
      <c r="N30" s="134">
        <f t="shared" si="6"/>
        <v>0</v>
      </c>
      <c r="O30" s="138">
        <f t="shared" si="7"/>
        <v>0</v>
      </c>
      <c r="P30" s="291">
        <v>0.65467625899280579</v>
      </c>
      <c r="Q30" s="292">
        <v>0.21582733812949639</v>
      </c>
      <c r="R30" s="293">
        <v>0.12949640287769784</v>
      </c>
      <c r="S30" s="387"/>
      <c r="T30" s="141">
        <v>2301.0704994596699</v>
      </c>
      <c r="U30" s="142">
        <v>1884.1706677928591</v>
      </c>
      <c r="V30" s="144">
        <v>1915.5735122560736</v>
      </c>
      <c r="W30" s="303">
        <v>0.32558850504432896</v>
      </c>
      <c r="X30" s="304">
        <v>0.40079486395597674</v>
      </c>
      <c r="Y30" s="305">
        <v>0.2736166309996943</v>
      </c>
    </row>
    <row r="31" spans="1:25" ht="15">
      <c r="A31" s="34" t="s">
        <v>469</v>
      </c>
      <c r="B31" s="37" t="s">
        <v>498</v>
      </c>
      <c r="C31" s="132">
        <v>57.2</v>
      </c>
      <c r="D31" s="130">
        <v>59.54</v>
      </c>
      <c r="E31" s="387">
        <v>0</v>
      </c>
      <c r="F31" s="136">
        <f t="shared" si="2"/>
        <v>0</v>
      </c>
      <c r="G31" s="134">
        <f t="shared" si="3"/>
        <v>0</v>
      </c>
      <c r="H31" s="138">
        <f t="shared" si="4"/>
        <v>0</v>
      </c>
      <c r="I31" s="291">
        <v>0</v>
      </c>
      <c r="J31" s="292">
        <v>0</v>
      </c>
      <c r="K31" s="293">
        <v>0</v>
      </c>
      <c r="L31" s="387">
        <v>0</v>
      </c>
      <c r="M31" s="136">
        <f t="shared" si="5"/>
        <v>0</v>
      </c>
      <c r="N31" s="134">
        <f t="shared" si="6"/>
        <v>0</v>
      </c>
      <c r="O31" s="138">
        <f t="shared" si="7"/>
        <v>0</v>
      </c>
      <c r="P31" s="291">
        <v>0</v>
      </c>
      <c r="Q31" s="292">
        <v>0</v>
      </c>
      <c r="R31" s="293">
        <v>0</v>
      </c>
      <c r="S31" s="387"/>
      <c r="T31" s="141">
        <v>2299.9876427540421</v>
      </c>
      <c r="U31" s="142">
        <v>1636.1964822040288</v>
      </c>
      <c r="V31" s="144">
        <v>1915.5735122560736</v>
      </c>
      <c r="W31" s="303">
        <v>0.34157509157509158</v>
      </c>
      <c r="X31" s="304">
        <v>0.38553113553113555</v>
      </c>
      <c r="Y31" s="305">
        <v>0.27289377289377287</v>
      </c>
    </row>
    <row r="32" spans="1:25" ht="15">
      <c r="A32" s="34" t="s">
        <v>470</v>
      </c>
      <c r="B32" s="37" t="s">
        <v>499</v>
      </c>
      <c r="C32" s="132">
        <v>59.54</v>
      </c>
      <c r="D32" s="130">
        <v>62.24</v>
      </c>
      <c r="E32" s="387">
        <v>0</v>
      </c>
      <c r="F32" s="136">
        <f t="shared" si="2"/>
        <v>0</v>
      </c>
      <c r="G32" s="134">
        <f t="shared" si="3"/>
        <v>0</v>
      </c>
      <c r="H32" s="138">
        <f t="shared" si="4"/>
        <v>0</v>
      </c>
      <c r="I32" s="291">
        <v>0</v>
      </c>
      <c r="J32" s="292">
        <v>0</v>
      </c>
      <c r="K32" s="293">
        <v>0</v>
      </c>
      <c r="L32" s="387">
        <v>0</v>
      </c>
      <c r="M32" s="136">
        <f t="shared" si="5"/>
        <v>0</v>
      </c>
      <c r="N32" s="134">
        <f t="shared" si="6"/>
        <v>0</v>
      </c>
      <c r="O32" s="138">
        <f t="shared" si="7"/>
        <v>0</v>
      </c>
      <c r="P32" s="291">
        <v>0</v>
      </c>
      <c r="Q32" s="292">
        <v>0</v>
      </c>
      <c r="R32" s="293">
        <v>0</v>
      </c>
      <c r="S32" s="387"/>
      <c r="T32" s="141">
        <v>2542.5475448147317</v>
      </c>
      <c r="U32" s="142">
        <v>1636.1964822040288</v>
      </c>
      <c r="V32" s="144">
        <v>1912.3249421391893</v>
      </c>
      <c r="W32" s="303">
        <v>0.34188817598533455</v>
      </c>
      <c r="X32" s="304">
        <v>0.38527344943476932</v>
      </c>
      <c r="Y32" s="305">
        <v>0.27283837457989613</v>
      </c>
    </row>
    <row r="33" spans="1:25" ht="15">
      <c r="A33" s="47" t="s">
        <v>471</v>
      </c>
      <c r="B33" s="48" t="s">
        <v>500</v>
      </c>
      <c r="C33" s="156">
        <v>62.24</v>
      </c>
      <c r="D33" s="157">
        <v>67.86</v>
      </c>
      <c r="E33" s="389">
        <v>0</v>
      </c>
      <c r="F33" s="158">
        <f t="shared" si="2"/>
        <v>0</v>
      </c>
      <c r="G33" s="159">
        <f t="shared" si="3"/>
        <v>0</v>
      </c>
      <c r="H33" s="160">
        <f t="shared" si="4"/>
        <v>0</v>
      </c>
      <c r="I33" s="297">
        <v>0</v>
      </c>
      <c r="J33" s="298">
        <v>0</v>
      </c>
      <c r="K33" s="299">
        <v>0</v>
      </c>
      <c r="L33" s="389">
        <v>0</v>
      </c>
      <c r="M33" s="158">
        <f t="shared" si="5"/>
        <v>0</v>
      </c>
      <c r="N33" s="159">
        <f t="shared" si="6"/>
        <v>0</v>
      </c>
      <c r="O33" s="160">
        <f t="shared" si="7"/>
        <v>0</v>
      </c>
      <c r="P33" s="297">
        <v>0</v>
      </c>
      <c r="Q33" s="298">
        <v>0</v>
      </c>
      <c r="R33" s="299">
        <v>0</v>
      </c>
      <c r="S33" s="389"/>
      <c r="T33" s="161">
        <v>2542.5475448147317</v>
      </c>
      <c r="U33" s="162">
        <v>1636.1964822040288</v>
      </c>
      <c r="V33" s="163">
        <v>1912.3249421391893</v>
      </c>
      <c r="W33" s="309">
        <v>0.3410828999694096</v>
      </c>
      <c r="X33" s="310">
        <v>0.38452126032425821</v>
      </c>
      <c r="Y33" s="311">
        <v>0.27439583970633219</v>
      </c>
    </row>
    <row r="34" spans="1:25">
      <c r="A34" s="155"/>
      <c r="B34" s="155"/>
      <c r="C34" s="155"/>
      <c r="D34" s="155"/>
      <c r="E34" s="155"/>
      <c r="F34" s="155"/>
      <c r="G34" s="155"/>
      <c r="H34" s="155"/>
      <c r="I34" s="155"/>
      <c r="J34" s="155"/>
      <c r="K34" s="155"/>
      <c r="L34" s="155"/>
      <c r="M34" s="155"/>
      <c r="N34" s="155"/>
      <c r="O34" s="155"/>
      <c r="P34" s="155"/>
      <c r="Q34" s="155"/>
      <c r="R34" s="155"/>
      <c r="S34" s="155"/>
      <c r="T34" s="155"/>
      <c r="U34" s="155"/>
      <c r="V34" s="155"/>
      <c r="W34" s="155"/>
      <c r="X34" s="155"/>
      <c r="Y34" s="155"/>
    </row>
    <row r="35" spans="1:25">
      <c r="A35" s="155"/>
      <c r="B35" s="155"/>
      <c r="C35" s="155"/>
      <c r="D35" s="155"/>
      <c r="E35" s="155"/>
      <c r="F35" s="155"/>
      <c r="G35" s="155"/>
      <c r="H35" s="155"/>
      <c r="I35" s="155"/>
      <c r="J35" s="155"/>
      <c r="K35" s="155"/>
      <c r="L35" s="155"/>
      <c r="M35" s="155"/>
      <c r="N35" s="155"/>
      <c r="O35" s="155"/>
      <c r="P35" s="155"/>
      <c r="Q35" s="155"/>
      <c r="R35" s="155"/>
      <c r="S35" s="155"/>
      <c r="T35" s="155"/>
      <c r="U35" s="155"/>
      <c r="V35" s="155"/>
      <c r="W35" s="155"/>
      <c r="X35" s="155"/>
      <c r="Y35" s="155"/>
    </row>
    <row r="36" spans="1:25">
      <c r="A36" s="155"/>
      <c r="B36" s="155"/>
      <c r="C36" s="155"/>
      <c r="D36" s="155"/>
      <c r="E36" s="155"/>
      <c r="F36" s="155"/>
      <c r="G36" s="155"/>
      <c r="H36" s="155"/>
      <c r="I36" s="155"/>
      <c r="J36" s="155"/>
      <c r="K36" s="155"/>
      <c r="L36" s="155"/>
      <c r="M36" s="155"/>
      <c r="N36" s="155"/>
      <c r="O36" s="155"/>
      <c r="P36" s="155"/>
      <c r="Q36" s="155"/>
      <c r="R36" s="155"/>
      <c r="S36" s="155"/>
      <c r="T36" s="155"/>
      <c r="U36" s="155"/>
      <c r="V36" s="155"/>
      <c r="W36" s="155"/>
      <c r="X36" s="155"/>
      <c r="Y36" s="155"/>
    </row>
  </sheetData>
  <mergeCells count="12">
    <mergeCell ref="A1:Z1"/>
    <mergeCell ref="A4:B4"/>
    <mergeCell ref="A2:B2"/>
    <mergeCell ref="Z2:Z4"/>
    <mergeCell ref="A3:B3"/>
    <mergeCell ref="C2:D3"/>
    <mergeCell ref="E3:K3"/>
    <mergeCell ref="S3:Y3"/>
    <mergeCell ref="E2:K2"/>
    <mergeCell ref="L2:R2"/>
    <mergeCell ref="L3:R3"/>
    <mergeCell ref="S2:Y2"/>
  </mergeCells>
  <hyperlinks>
    <hyperlink ref="A2:B2" location="OVERSIKT!A1" display="OVERSIKT"/>
    <hyperlink ref="Z2:Z4" location="togtyper!A1" display="togtyper"/>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Z27"/>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7" width="5" style="28" bestFit="1" customWidth="1"/>
    <col min="8" max="8" width="4" style="28" bestFit="1" customWidth="1"/>
    <col min="9" max="11" width="5" style="28" bestFit="1" customWidth="1"/>
    <col min="12" max="12" width="9.85546875" style="28" bestFit="1" customWidth="1"/>
    <col min="13" max="15" width="5" style="28" bestFit="1" customWidth="1"/>
    <col min="16" max="18" width="5" style="28" customWidth="1"/>
    <col min="19" max="19" width="9.85546875" style="28" bestFit="1" customWidth="1"/>
    <col min="20" max="22" width="4.28515625" style="28" customWidth="1"/>
    <col min="23" max="24" width="5" style="28" bestFit="1" customWidth="1"/>
    <col min="25" max="25" width="4" style="28" bestFit="1" customWidth="1"/>
    <col min="26" max="16384" width="11.42578125" style="28"/>
  </cols>
  <sheetData>
    <row r="1" spans="1:26" ht="21">
      <c r="A1" s="518" t="s">
        <v>15</v>
      </c>
      <c r="B1" s="518"/>
      <c r="C1" s="518"/>
      <c r="D1" s="518"/>
      <c r="E1" s="518"/>
      <c r="F1" s="518"/>
      <c r="G1" s="518"/>
      <c r="H1" s="518"/>
      <c r="I1" s="518"/>
      <c r="J1" s="518"/>
      <c r="K1" s="518"/>
      <c r="L1" s="518"/>
      <c r="M1" s="518"/>
      <c r="N1" s="518"/>
      <c r="O1" s="518"/>
      <c r="P1" s="518"/>
      <c r="Q1" s="518"/>
      <c r="R1" s="518"/>
      <c r="S1" s="518"/>
      <c r="T1" s="518"/>
      <c r="U1" s="518"/>
      <c r="V1" s="518"/>
      <c r="W1" s="518"/>
      <c r="X1" s="518"/>
      <c r="Y1" s="518"/>
      <c r="Z1" s="518"/>
    </row>
    <row r="2" spans="1:26" ht="15" customHeight="1">
      <c r="A2" s="520" t="s">
        <v>11</v>
      </c>
      <c r="B2" s="520"/>
      <c r="C2" s="530" t="s">
        <v>5</v>
      </c>
      <c r="D2" s="531"/>
      <c r="E2" s="522" t="s">
        <v>1111</v>
      </c>
      <c r="F2" s="523"/>
      <c r="G2" s="523"/>
      <c r="H2" s="523"/>
      <c r="I2" s="523"/>
      <c r="J2" s="523"/>
      <c r="K2" s="524"/>
      <c r="L2" s="543" t="s">
        <v>55</v>
      </c>
      <c r="M2" s="544"/>
      <c r="N2" s="544"/>
      <c r="O2" s="544"/>
      <c r="P2" s="544"/>
      <c r="Q2" s="544"/>
      <c r="R2" s="545"/>
      <c r="S2" s="547" t="s">
        <v>1130</v>
      </c>
      <c r="T2" s="548"/>
      <c r="U2" s="548"/>
      <c r="V2" s="548"/>
      <c r="W2" s="548"/>
      <c r="X2" s="548"/>
      <c r="Y2" s="549"/>
      <c r="Z2" s="521" t="s">
        <v>56</v>
      </c>
    </row>
    <row r="3" spans="1:26" ht="15" customHeight="1">
      <c r="A3" s="525" t="s">
        <v>1110</v>
      </c>
      <c r="B3" s="526"/>
      <c r="C3" s="532"/>
      <c r="D3" s="533"/>
      <c r="E3" s="540">
        <f>IFERROR(IF(MATCH(E2,TOGLENGDER!$A$2:$A$206,0),INDEX(TOGLENGDER!$B$2:$B$206,MATCH(E2,TOGLENGDER!$A$2:$A$206,0),1),0),"!feil!")</f>
        <v>106.6</v>
      </c>
      <c r="F3" s="541"/>
      <c r="G3" s="541"/>
      <c r="H3" s="541"/>
      <c r="I3" s="541"/>
      <c r="J3" s="541"/>
      <c r="K3" s="542"/>
      <c r="L3" s="527">
        <f>IFERROR(IF(MATCH(L2,TOGLENGDER!$A$2:$A$206,0),INDEX(TOGLENGDER!$B$2:$B$206,MATCH(L2,TOGLENGDER!$A$2:$A$206,0),1),0),"!feil!")</f>
        <v>750</v>
      </c>
      <c r="M3" s="528"/>
      <c r="N3" s="528"/>
      <c r="O3" s="528"/>
      <c r="P3" s="528"/>
      <c r="Q3" s="528"/>
      <c r="R3" s="529"/>
      <c r="S3" s="527">
        <f>IFERROR(IF(MATCH(S2,TOGLENGDER!$A$2:$A$206,0),INDEX(TOGLENGDER!$B$2:$B$206,MATCH(S2,TOGLENGDER!$A$2:$A$206,0),1),0),"!feil!")</f>
        <v>164.2</v>
      </c>
      <c r="T3" s="528"/>
      <c r="U3" s="528"/>
      <c r="V3" s="528"/>
      <c r="W3" s="528"/>
      <c r="X3" s="528"/>
      <c r="Y3" s="529"/>
      <c r="Z3" s="521"/>
    </row>
    <row r="4" spans="1:26" ht="15" customHeight="1">
      <c r="A4" s="519" t="s">
        <v>0</v>
      </c>
      <c r="B4" s="519"/>
      <c r="C4" s="29" t="s">
        <v>57</v>
      </c>
      <c r="D4" s="29" t="s">
        <v>58</v>
      </c>
      <c r="E4" s="379" t="s">
        <v>1166</v>
      </c>
      <c r="F4" s="30" t="s">
        <v>2</v>
      </c>
      <c r="G4" s="30" t="s">
        <v>3</v>
      </c>
      <c r="H4" s="30" t="s">
        <v>4</v>
      </c>
      <c r="I4" s="242" t="s">
        <v>2</v>
      </c>
      <c r="J4" s="242" t="s">
        <v>3</v>
      </c>
      <c r="K4" s="242" t="s">
        <v>4</v>
      </c>
      <c r="L4" s="379" t="s">
        <v>1166</v>
      </c>
      <c r="M4" s="62" t="s">
        <v>2</v>
      </c>
      <c r="N4" s="62" t="s">
        <v>3</v>
      </c>
      <c r="O4" s="62" t="s">
        <v>4</v>
      </c>
      <c r="P4" s="242" t="s">
        <v>2</v>
      </c>
      <c r="Q4" s="242" t="s">
        <v>3</v>
      </c>
      <c r="R4" s="242" t="s">
        <v>4</v>
      </c>
      <c r="S4" s="379" t="s">
        <v>1166</v>
      </c>
      <c r="T4" s="30" t="s">
        <v>2</v>
      </c>
      <c r="U4" s="30" t="s">
        <v>3</v>
      </c>
      <c r="V4" s="30" t="s">
        <v>4</v>
      </c>
      <c r="W4" s="242" t="s">
        <v>2</v>
      </c>
      <c r="X4" s="242" t="s">
        <v>3</v>
      </c>
      <c r="Y4" s="242" t="s">
        <v>4</v>
      </c>
      <c r="Z4" s="521"/>
    </row>
    <row r="5" spans="1:26">
      <c r="A5" s="33" t="s">
        <v>501</v>
      </c>
      <c r="B5" s="35" t="s">
        <v>524</v>
      </c>
      <c r="C5" s="39">
        <v>20.95</v>
      </c>
      <c r="D5" s="36">
        <v>24.4</v>
      </c>
      <c r="E5" s="378">
        <v>40</v>
      </c>
      <c r="F5" s="43">
        <f>ROUND($E5*$E$3*I5,0)</f>
        <v>2382</v>
      </c>
      <c r="G5" s="41">
        <f t="shared" ref="G5:H5" si="0">ROUND($E5*$E$3*J5,0)</f>
        <v>1538</v>
      </c>
      <c r="H5" s="45">
        <f t="shared" si="0"/>
        <v>344</v>
      </c>
      <c r="I5" s="243">
        <v>0.55874316939890711</v>
      </c>
      <c r="J5" s="244">
        <v>0.36065573770491804</v>
      </c>
      <c r="K5" s="245">
        <v>8.060109289617487E-2</v>
      </c>
      <c r="L5" s="378"/>
      <c r="M5" s="75">
        <v>2083.6466623218935</v>
      </c>
      <c r="N5" s="76">
        <v>1481.8754245763414</v>
      </c>
      <c r="O5" s="79">
        <v>2410.3853416828242</v>
      </c>
      <c r="P5" s="255">
        <v>0.28593538402011992</v>
      </c>
      <c r="Q5" s="256">
        <v>0.2302186109498936</v>
      </c>
      <c r="R5" s="257">
        <v>0.48384600502998648</v>
      </c>
      <c r="S5" s="378">
        <v>10</v>
      </c>
      <c r="T5" s="98">
        <f>ROUND($S5*$S$3*W5,0)</f>
        <v>986</v>
      </c>
      <c r="U5" s="99">
        <f t="shared" ref="U5:V5" si="1">ROUND($S5*$S$3*X5,0)</f>
        <v>656</v>
      </c>
      <c r="V5" s="100">
        <f t="shared" si="1"/>
        <v>0</v>
      </c>
      <c r="W5" s="255">
        <v>0.60021551724137934</v>
      </c>
      <c r="X5" s="256">
        <v>0.39978448275862066</v>
      </c>
      <c r="Y5" s="257">
        <v>0</v>
      </c>
    </row>
    <row r="6" spans="1:26">
      <c r="A6" s="34" t="s">
        <v>502</v>
      </c>
      <c r="B6" s="37" t="s">
        <v>525</v>
      </c>
      <c r="C6" s="40">
        <v>24.4</v>
      </c>
      <c r="D6" s="38">
        <v>27.58</v>
      </c>
      <c r="E6" s="380">
        <v>40</v>
      </c>
      <c r="F6" s="44">
        <f t="shared" ref="F6:F27" si="2">ROUND($E6*$E$3*I6,0)</f>
        <v>2382</v>
      </c>
      <c r="G6" s="42">
        <f t="shared" ref="G6:G27" si="3">ROUND($E6*$E$3*J6,0)</f>
        <v>1538</v>
      </c>
      <c r="H6" s="46">
        <f t="shared" ref="H6:H27" si="4">ROUND($E6*$E$3*K6,0)</f>
        <v>344</v>
      </c>
      <c r="I6" s="246">
        <v>0.55874316939890711</v>
      </c>
      <c r="J6" s="247">
        <v>0.36065573770491804</v>
      </c>
      <c r="K6" s="248">
        <v>8.060109289617487E-2</v>
      </c>
      <c r="L6" s="380"/>
      <c r="M6" s="77">
        <v>2083.6466623218935</v>
      </c>
      <c r="N6" s="78">
        <v>1481.8754245763414</v>
      </c>
      <c r="O6" s="80">
        <v>2410.3853416828242</v>
      </c>
      <c r="P6" s="258">
        <v>0.28157191911484164</v>
      </c>
      <c r="Q6" s="259">
        <v>0.22758489126287676</v>
      </c>
      <c r="R6" s="260">
        <v>0.49084318962228157</v>
      </c>
      <c r="S6" s="380">
        <v>10</v>
      </c>
      <c r="T6" s="95">
        <f t="shared" ref="T6:T27" si="5">ROUND($S6*$S$3*W6,0)</f>
        <v>986</v>
      </c>
      <c r="U6" s="93">
        <f t="shared" ref="U6:U27" si="6">ROUND($S6*$S$3*X6,0)</f>
        <v>656</v>
      </c>
      <c r="V6" s="97">
        <f t="shared" ref="V6:V27" si="7">ROUND($S6*$S$3*Y6,0)</f>
        <v>0</v>
      </c>
      <c r="W6" s="258">
        <v>0.60021551724137934</v>
      </c>
      <c r="X6" s="259">
        <v>0.39978448275862066</v>
      </c>
      <c r="Y6" s="260">
        <v>0</v>
      </c>
    </row>
    <row r="7" spans="1:26">
      <c r="A7" s="34" t="s">
        <v>503</v>
      </c>
      <c r="B7" s="37" t="s">
        <v>526</v>
      </c>
      <c r="C7" s="40">
        <v>27.58</v>
      </c>
      <c r="D7" s="38">
        <v>29.11</v>
      </c>
      <c r="E7" s="380">
        <v>40</v>
      </c>
      <c r="F7" s="44">
        <f t="shared" si="2"/>
        <v>2382</v>
      </c>
      <c r="G7" s="42">
        <f t="shared" si="3"/>
        <v>1538</v>
      </c>
      <c r="H7" s="46">
        <f t="shared" si="4"/>
        <v>344</v>
      </c>
      <c r="I7" s="246">
        <v>0.55874316939890711</v>
      </c>
      <c r="J7" s="247">
        <v>0.36065573770491804</v>
      </c>
      <c r="K7" s="248">
        <v>8.060109289617487E-2</v>
      </c>
      <c r="L7" s="380"/>
      <c r="M7" s="77">
        <v>2084.746792555432</v>
      </c>
      <c r="N7" s="78">
        <v>1046.2238520951007</v>
      </c>
      <c r="O7" s="80">
        <v>2983.5531933563757</v>
      </c>
      <c r="P7" s="258">
        <v>0.28069175218548081</v>
      </c>
      <c r="Q7" s="259">
        <v>0.22748004561003421</v>
      </c>
      <c r="R7" s="260">
        <v>0.49182820220448498</v>
      </c>
      <c r="S7" s="380">
        <v>10</v>
      </c>
      <c r="T7" s="95">
        <f t="shared" si="5"/>
        <v>986</v>
      </c>
      <c r="U7" s="93">
        <f t="shared" si="6"/>
        <v>656</v>
      </c>
      <c r="V7" s="97">
        <f t="shared" si="7"/>
        <v>0</v>
      </c>
      <c r="W7" s="258">
        <v>0.60021551724137934</v>
      </c>
      <c r="X7" s="259">
        <v>0.39978448275862066</v>
      </c>
      <c r="Y7" s="260">
        <v>0</v>
      </c>
    </row>
    <row r="8" spans="1:26">
      <c r="A8" s="34" t="s">
        <v>504</v>
      </c>
      <c r="B8" s="37" t="s">
        <v>527</v>
      </c>
      <c r="C8" s="40">
        <v>29.11</v>
      </c>
      <c r="D8" s="38">
        <v>29.91</v>
      </c>
      <c r="E8" s="380">
        <v>40</v>
      </c>
      <c r="F8" s="44">
        <f t="shared" si="2"/>
        <v>2379</v>
      </c>
      <c r="G8" s="42">
        <f t="shared" si="3"/>
        <v>1542</v>
      </c>
      <c r="H8" s="46">
        <f t="shared" si="4"/>
        <v>343</v>
      </c>
      <c r="I8" s="246">
        <v>0.55798090040927695</v>
      </c>
      <c r="J8" s="247">
        <v>0.36152796725784447</v>
      </c>
      <c r="K8" s="248">
        <v>8.0491132332878579E-2</v>
      </c>
      <c r="L8" s="380"/>
      <c r="M8" s="77">
        <v>2084.746792555432</v>
      </c>
      <c r="N8" s="78">
        <v>1046.2238520951007</v>
      </c>
      <c r="O8" s="80">
        <v>2983.5531933563757</v>
      </c>
      <c r="P8" s="258">
        <v>0.28039513677811551</v>
      </c>
      <c r="Q8" s="259">
        <v>0.22796352583586627</v>
      </c>
      <c r="R8" s="260">
        <v>0.49164133738601823</v>
      </c>
      <c r="S8" s="380">
        <v>10</v>
      </c>
      <c r="T8" s="95">
        <f t="shared" si="5"/>
        <v>986</v>
      </c>
      <c r="U8" s="93">
        <f t="shared" si="6"/>
        <v>656</v>
      </c>
      <c r="V8" s="97">
        <f t="shared" si="7"/>
        <v>0</v>
      </c>
      <c r="W8" s="258">
        <v>0.60021551724137934</v>
      </c>
      <c r="X8" s="259">
        <v>0.39978448275862066</v>
      </c>
      <c r="Y8" s="260">
        <v>0</v>
      </c>
    </row>
    <row r="9" spans="1:26">
      <c r="A9" s="47" t="s">
        <v>505</v>
      </c>
      <c r="B9" s="48" t="s">
        <v>528</v>
      </c>
      <c r="C9" s="49">
        <v>29.91</v>
      </c>
      <c r="D9" s="50">
        <v>33.47</v>
      </c>
      <c r="E9" s="381">
        <v>40</v>
      </c>
      <c r="F9" s="51">
        <f t="shared" si="2"/>
        <v>2388</v>
      </c>
      <c r="G9" s="52">
        <f t="shared" si="3"/>
        <v>1538</v>
      </c>
      <c r="H9" s="53">
        <f t="shared" si="4"/>
        <v>338</v>
      </c>
      <c r="I9" s="249">
        <v>0.56010928961748629</v>
      </c>
      <c r="J9" s="250">
        <v>0.36065573770491804</v>
      </c>
      <c r="K9" s="251">
        <v>7.9234972677595633E-2</v>
      </c>
      <c r="L9" s="381"/>
      <c r="M9" s="81">
        <v>2084.746792555432</v>
      </c>
      <c r="N9" s="82">
        <v>1046.2238520951007</v>
      </c>
      <c r="O9" s="83">
        <v>2983.5531933563757</v>
      </c>
      <c r="P9" s="261">
        <v>0.28248909125403149</v>
      </c>
      <c r="Q9" s="262">
        <v>0.2267121988237526</v>
      </c>
      <c r="R9" s="263">
        <v>0.49079870992221591</v>
      </c>
      <c r="S9" s="381">
        <v>10</v>
      </c>
      <c r="T9" s="107">
        <f t="shared" si="5"/>
        <v>986</v>
      </c>
      <c r="U9" s="108">
        <f t="shared" si="6"/>
        <v>656</v>
      </c>
      <c r="V9" s="109">
        <f t="shared" si="7"/>
        <v>0</v>
      </c>
      <c r="W9" s="261">
        <v>0.60021551724137934</v>
      </c>
      <c r="X9" s="262">
        <v>0.39978448275862066</v>
      </c>
      <c r="Y9" s="263">
        <v>0</v>
      </c>
    </row>
    <row r="10" spans="1:26">
      <c r="A10" s="34" t="s">
        <v>506</v>
      </c>
      <c r="B10" s="37" t="s">
        <v>529</v>
      </c>
      <c r="C10" s="40">
        <v>33.47</v>
      </c>
      <c r="D10" s="38">
        <v>34.19</v>
      </c>
      <c r="E10" s="380">
        <v>40</v>
      </c>
      <c r="F10" s="44">
        <f t="shared" si="2"/>
        <v>2386</v>
      </c>
      <c r="G10" s="42">
        <f t="shared" si="3"/>
        <v>1544</v>
      </c>
      <c r="H10" s="46">
        <f t="shared" si="4"/>
        <v>333</v>
      </c>
      <c r="I10" s="246">
        <v>0.55967078189300412</v>
      </c>
      <c r="J10" s="247">
        <v>0.36213991769547327</v>
      </c>
      <c r="K10" s="248">
        <v>7.8189300411522639E-2</v>
      </c>
      <c r="L10" s="380"/>
      <c r="M10" s="77">
        <v>2084.746792555432</v>
      </c>
      <c r="N10" s="78">
        <v>1046.2238520951007</v>
      </c>
      <c r="O10" s="80">
        <v>2983.5531933563757</v>
      </c>
      <c r="P10" s="258">
        <v>0.27837423312883436</v>
      </c>
      <c r="Q10" s="259">
        <v>0.22871932515337423</v>
      </c>
      <c r="R10" s="260">
        <v>0.49290644171779141</v>
      </c>
      <c r="S10" s="380">
        <v>10</v>
      </c>
      <c r="T10" s="95">
        <f t="shared" si="5"/>
        <v>986</v>
      </c>
      <c r="U10" s="93">
        <f t="shared" si="6"/>
        <v>656</v>
      </c>
      <c r="V10" s="97">
        <f t="shared" si="7"/>
        <v>0</v>
      </c>
      <c r="W10" s="258">
        <v>0.60021551724137934</v>
      </c>
      <c r="X10" s="259">
        <v>0.39978448275862066</v>
      </c>
      <c r="Y10" s="260">
        <v>0</v>
      </c>
    </row>
    <row r="11" spans="1:26">
      <c r="A11" s="34" t="s">
        <v>507</v>
      </c>
      <c r="B11" s="37" t="s">
        <v>530</v>
      </c>
      <c r="C11" s="40">
        <v>34.19</v>
      </c>
      <c r="D11" s="38">
        <v>37.53</v>
      </c>
      <c r="E11" s="380">
        <v>40</v>
      </c>
      <c r="F11" s="44">
        <f t="shared" si="2"/>
        <v>2390</v>
      </c>
      <c r="G11" s="42">
        <f t="shared" si="3"/>
        <v>1540</v>
      </c>
      <c r="H11" s="46">
        <f t="shared" si="4"/>
        <v>334</v>
      </c>
      <c r="I11" s="246">
        <v>0.56043956043956045</v>
      </c>
      <c r="J11" s="247">
        <v>0.36126373626373626</v>
      </c>
      <c r="K11" s="248">
        <v>7.8296703296703296E-2</v>
      </c>
      <c r="L11" s="380"/>
      <c r="M11" s="77">
        <v>2084.746792555432</v>
      </c>
      <c r="N11" s="78">
        <v>1046.2238520951007</v>
      </c>
      <c r="O11" s="80">
        <v>2983.5531933563757</v>
      </c>
      <c r="P11" s="258">
        <v>0.27873894655901577</v>
      </c>
      <c r="Q11" s="259">
        <v>0.22933487120338331</v>
      </c>
      <c r="R11" s="260">
        <v>0.49192618223760093</v>
      </c>
      <c r="S11" s="380">
        <v>10</v>
      </c>
      <c r="T11" s="95">
        <f t="shared" si="5"/>
        <v>986</v>
      </c>
      <c r="U11" s="93">
        <f t="shared" si="6"/>
        <v>656</v>
      </c>
      <c r="V11" s="97">
        <f t="shared" si="7"/>
        <v>0</v>
      </c>
      <c r="W11" s="258">
        <v>0.60021551724137934</v>
      </c>
      <c r="X11" s="259">
        <v>0.39978448275862066</v>
      </c>
      <c r="Y11" s="260">
        <v>0</v>
      </c>
    </row>
    <row r="12" spans="1:26">
      <c r="A12" s="34" t="s">
        <v>508</v>
      </c>
      <c r="B12" s="37" t="s">
        <v>531</v>
      </c>
      <c r="C12" s="40">
        <v>37.53</v>
      </c>
      <c r="D12" s="38">
        <v>41.98</v>
      </c>
      <c r="E12" s="380">
        <v>40</v>
      </c>
      <c r="F12" s="44">
        <f t="shared" si="2"/>
        <v>2386</v>
      </c>
      <c r="G12" s="42">
        <f t="shared" si="3"/>
        <v>1540</v>
      </c>
      <c r="H12" s="46">
        <f t="shared" si="4"/>
        <v>338</v>
      </c>
      <c r="I12" s="246">
        <v>0.55950752393980852</v>
      </c>
      <c r="J12" s="247">
        <v>0.36114911080711354</v>
      </c>
      <c r="K12" s="248">
        <v>7.9343365253077974E-2</v>
      </c>
      <c r="L12" s="380"/>
      <c r="M12" s="77">
        <v>1711.8026433858852</v>
      </c>
      <c r="N12" s="78">
        <v>1039.6230706938697</v>
      </c>
      <c r="O12" s="80">
        <v>2979.1526724222217</v>
      </c>
      <c r="P12" s="258">
        <v>0.28040731661323781</v>
      </c>
      <c r="Q12" s="259">
        <v>0.22722986988497076</v>
      </c>
      <c r="R12" s="260">
        <v>0.49236281350179145</v>
      </c>
      <c r="S12" s="380">
        <v>10</v>
      </c>
      <c r="T12" s="95">
        <f t="shared" si="5"/>
        <v>986</v>
      </c>
      <c r="U12" s="93">
        <f t="shared" si="6"/>
        <v>656</v>
      </c>
      <c r="V12" s="97">
        <f t="shared" si="7"/>
        <v>0</v>
      </c>
      <c r="W12" s="258">
        <v>0.60021551724137934</v>
      </c>
      <c r="X12" s="259">
        <v>0.39978448275862066</v>
      </c>
      <c r="Y12" s="260">
        <v>0</v>
      </c>
    </row>
    <row r="13" spans="1:26">
      <c r="A13" s="47" t="s">
        <v>509</v>
      </c>
      <c r="B13" s="48" t="s">
        <v>532</v>
      </c>
      <c r="C13" s="49">
        <v>41.98</v>
      </c>
      <c r="D13" s="50">
        <v>45.11</v>
      </c>
      <c r="E13" s="381">
        <v>40</v>
      </c>
      <c r="F13" s="51">
        <f t="shared" si="2"/>
        <v>2386</v>
      </c>
      <c r="G13" s="52">
        <f t="shared" si="3"/>
        <v>1540</v>
      </c>
      <c r="H13" s="53">
        <f t="shared" si="4"/>
        <v>338</v>
      </c>
      <c r="I13" s="249">
        <v>0.55950752393980852</v>
      </c>
      <c r="J13" s="250">
        <v>0.36114911080711354</v>
      </c>
      <c r="K13" s="251">
        <v>7.9343365253077974E-2</v>
      </c>
      <c r="L13" s="381"/>
      <c r="M13" s="81">
        <v>1712.9027736194237</v>
      </c>
      <c r="N13" s="82">
        <v>1415.8676105640322</v>
      </c>
      <c r="O13" s="83">
        <v>2982.4530631228372</v>
      </c>
      <c r="P13" s="261">
        <v>0.2804003021148036</v>
      </c>
      <c r="Q13" s="262">
        <v>0.2267749244712991</v>
      </c>
      <c r="R13" s="263">
        <v>0.4928247734138973</v>
      </c>
      <c r="S13" s="381">
        <v>10</v>
      </c>
      <c r="T13" s="107">
        <f t="shared" si="5"/>
        <v>986</v>
      </c>
      <c r="U13" s="108">
        <f t="shared" si="6"/>
        <v>656</v>
      </c>
      <c r="V13" s="109">
        <f t="shared" si="7"/>
        <v>0</v>
      </c>
      <c r="W13" s="261">
        <v>0.60021551724137934</v>
      </c>
      <c r="X13" s="262">
        <v>0.39978448275862066</v>
      </c>
      <c r="Y13" s="263">
        <v>0</v>
      </c>
    </row>
    <row r="14" spans="1:26">
      <c r="A14" s="34" t="s">
        <v>510</v>
      </c>
      <c r="B14" s="37" t="s">
        <v>533</v>
      </c>
      <c r="C14" s="40">
        <v>45.11</v>
      </c>
      <c r="D14" s="38">
        <v>46.87</v>
      </c>
      <c r="E14" s="380">
        <v>40</v>
      </c>
      <c r="F14" s="44">
        <f t="shared" si="2"/>
        <v>2386</v>
      </c>
      <c r="G14" s="42">
        <f t="shared" si="3"/>
        <v>1540</v>
      </c>
      <c r="H14" s="46">
        <f t="shared" si="4"/>
        <v>338</v>
      </c>
      <c r="I14" s="246">
        <v>0.55950752393980852</v>
      </c>
      <c r="J14" s="247">
        <v>0.36114911080711354</v>
      </c>
      <c r="K14" s="248">
        <v>7.9343365253077974E-2</v>
      </c>
      <c r="L14" s="380"/>
      <c r="M14" s="77">
        <v>1712.9027736194237</v>
      </c>
      <c r="N14" s="78">
        <v>1415.8676105640322</v>
      </c>
      <c r="O14" s="80">
        <v>2982.4530631228372</v>
      </c>
      <c r="P14" s="258">
        <v>0.27987184319638148</v>
      </c>
      <c r="Q14" s="259">
        <v>0.22691292875989447</v>
      </c>
      <c r="R14" s="260">
        <v>0.49321522804372409</v>
      </c>
      <c r="S14" s="380">
        <v>10</v>
      </c>
      <c r="T14" s="95">
        <f t="shared" si="5"/>
        <v>986</v>
      </c>
      <c r="U14" s="93">
        <f t="shared" si="6"/>
        <v>656</v>
      </c>
      <c r="V14" s="97">
        <f t="shared" si="7"/>
        <v>0</v>
      </c>
      <c r="W14" s="258">
        <v>0.60021551724137934</v>
      </c>
      <c r="X14" s="259">
        <v>0.39978448275862066</v>
      </c>
      <c r="Y14" s="260">
        <v>0</v>
      </c>
    </row>
    <row r="15" spans="1:26">
      <c r="A15" s="34" t="s">
        <v>511</v>
      </c>
      <c r="B15" s="37" t="s">
        <v>534</v>
      </c>
      <c r="C15" s="40">
        <v>46.87</v>
      </c>
      <c r="D15" s="38">
        <v>48.87</v>
      </c>
      <c r="E15" s="380">
        <v>40</v>
      </c>
      <c r="F15" s="44">
        <f t="shared" si="2"/>
        <v>2386</v>
      </c>
      <c r="G15" s="42">
        <f t="shared" si="3"/>
        <v>1540</v>
      </c>
      <c r="H15" s="46">
        <f t="shared" si="4"/>
        <v>338</v>
      </c>
      <c r="I15" s="246">
        <v>0.55950752393980852</v>
      </c>
      <c r="J15" s="247">
        <v>0.36114911080711354</v>
      </c>
      <c r="K15" s="248">
        <v>7.9343365253077974E-2</v>
      </c>
      <c r="L15" s="380"/>
      <c r="M15" s="77">
        <v>1712.9027736194237</v>
      </c>
      <c r="N15" s="78">
        <v>1415.8676105640322</v>
      </c>
      <c r="O15" s="80">
        <v>2982.4530631228372</v>
      </c>
      <c r="P15" s="258">
        <v>0.28055922917060266</v>
      </c>
      <c r="Q15" s="259">
        <v>0.22709238617041375</v>
      </c>
      <c r="R15" s="260">
        <v>0.49234838465898356</v>
      </c>
      <c r="S15" s="380">
        <v>10</v>
      </c>
      <c r="T15" s="95">
        <f t="shared" si="5"/>
        <v>986</v>
      </c>
      <c r="U15" s="93">
        <f t="shared" si="6"/>
        <v>656</v>
      </c>
      <c r="V15" s="97">
        <f t="shared" si="7"/>
        <v>0</v>
      </c>
      <c r="W15" s="258">
        <v>0.60021551724137934</v>
      </c>
      <c r="X15" s="259">
        <v>0.39978448275862066</v>
      </c>
      <c r="Y15" s="260">
        <v>0</v>
      </c>
    </row>
    <row r="16" spans="1:26">
      <c r="A16" s="34" t="s">
        <v>512</v>
      </c>
      <c r="B16" s="37" t="s">
        <v>535</v>
      </c>
      <c r="C16" s="40">
        <v>48.87</v>
      </c>
      <c r="D16" s="38">
        <v>53.38</v>
      </c>
      <c r="E16" s="380">
        <v>40</v>
      </c>
      <c r="F16" s="44">
        <f t="shared" si="2"/>
        <v>2613</v>
      </c>
      <c r="G16" s="42">
        <f t="shared" si="3"/>
        <v>1540</v>
      </c>
      <c r="H16" s="46">
        <f t="shared" si="4"/>
        <v>111</v>
      </c>
      <c r="I16" s="246">
        <v>0.61285909712722297</v>
      </c>
      <c r="J16" s="247">
        <v>0.36114911080711354</v>
      </c>
      <c r="K16" s="248">
        <v>2.5991792065663474E-2</v>
      </c>
      <c r="L16" s="380"/>
      <c r="M16" s="77">
        <v>1712.9027736194237</v>
      </c>
      <c r="N16" s="78">
        <v>1415.8676105640322</v>
      </c>
      <c r="O16" s="80">
        <v>2982.4530631228372</v>
      </c>
      <c r="P16" s="258">
        <v>0.28015858032848784</v>
      </c>
      <c r="Q16" s="259">
        <v>0.22710968472720408</v>
      </c>
      <c r="R16" s="260">
        <v>0.49273173494430811</v>
      </c>
      <c r="S16" s="380">
        <v>10</v>
      </c>
      <c r="T16" s="95">
        <f t="shared" si="5"/>
        <v>986</v>
      </c>
      <c r="U16" s="93">
        <f t="shared" si="6"/>
        <v>656</v>
      </c>
      <c r="V16" s="97">
        <f t="shared" si="7"/>
        <v>0</v>
      </c>
      <c r="W16" s="258">
        <v>0.60021551724137934</v>
      </c>
      <c r="X16" s="259">
        <v>0.39978448275862066</v>
      </c>
      <c r="Y16" s="260">
        <v>0</v>
      </c>
    </row>
    <row r="17" spans="1:25">
      <c r="A17" s="47" t="s">
        <v>513</v>
      </c>
      <c r="B17" s="48" t="s">
        <v>536</v>
      </c>
      <c r="C17" s="49">
        <v>53.38</v>
      </c>
      <c r="D17" s="50">
        <v>58.46</v>
      </c>
      <c r="E17" s="381">
        <v>40</v>
      </c>
      <c r="F17" s="51">
        <f t="shared" si="2"/>
        <v>2427</v>
      </c>
      <c r="G17" s="52">
        <f t="shared" si="3"/>
        <v>1738</v>
      </c>
      <c r="H17" s="53">
        <f t="shared" si="4"/>
        <v>99</v>
      </c>
      <c r="I17" s="249">
        <v>0.56908344733242133</v>
      </c>
      <c r="J17" s="250">
        <v>0.40766073871409031</v>
      </c>
      <c r="K17" s="251">
        <v>2.3255813953488372E-2</v>
      </c>
      <c r="L17" s="381"/>
      <c r="M17" s="81">
        <v>1712.9027736194237</v>
      </c>
      <c r="N17" s="82">
        <v>1415.8676105640322</v>
      </c>
      <c r="O17" s="83">
        <v>2982.4530631228372</v>
      </c>
      <c r="P17" s="261">
        <v>0.27989437947944174</v>
      </c>
      <c r="Q17" s="262">
        <v>0.22727272727272727</v>
      </c>
      <c r="R17" s="263">
        <v>0.49283289324783103</v>
      </c>
      <c r="S17" s="381">
        <v>10</v>
      </c>
      <c r="T17" s="107">
        <f t="shared" si="5"/>
        <v>986</v>
      </c>
      <c r="U17" s="108">
        <f t="shared" si="6"/>
        <v>656</v>
      </c>
      <c r="V17" s="109">
        <f t="shared" si="7"/>
        <v>0</v>
      </c>
      <c r="W17" s="261">
        <v>0.60021551724137934</v>
      </c>
      <c r="X17" s="262">
        <v>0.39978448275862066</v>
      </c>
      <c r="Y17" s="263">
        <v>0</v>
      </c>
    </row>
    <row r="18" spans="1:25">
      <c r="A18" s="34" t="s">
        <v>514</v>
      </c>
      <c r="B18" s="37" t="s">
        <v>537</v>
      </c>
      <c r="C18" s="40">
        <v>58.46</v>
      </c>
      <c r="D18" s="38">
        <v>67.17</v>
      </c>
      <c r="E18" s="380">
        <v>40</v>
      </c>
      <c r="F18" s="44">
        <f t="shared" si="2"/>
        <v>2698</v>
      </c>
      <c r="G18" s="42">
        <f t="shared" si="3"/>
        <v>1301</v>
      </c>
      <c r="H18" s="46">
        <f t="shared" si="4"/>
        <v>265</v>
      </c>
      <c r="I18" s="246">
        <v>0.63276836158192096</v>
      </c>
      <c r="J18" s="247">
        <v>0.30508474576271188</v>
      </c>
      <c r="K18" s="248">
        <v>6.2146892655367235E-2</v>
      </c>
      <c r="L18" s="380"/>
      <c r="M18" s="77">
        <v>1712.9027736194237</v>
      </c>
      <c r="N18" s="78">
        <v>1415.8676105640322</v>
      </c>
      <c r="O18" s="80">
        <v>2982.4530631228372</v>
      </c>
      <c r="P18" s="258">
        <v>0.2800528401585205</v>
      </c>
      <c r="Q18" s="259">
        <v>0.22740139648990376</v>
      </c>
      <c r="R18" s="260">
        <v>0.49254576335157579</v>
      </c>
      <c r="S18" s="380">
        <v>10</v>
      </c>
      <c r="T18" s="95">
        <f t="shared" si="5"/>
        <v>986</v>
      </c>
      <c r="U18" s="93">
        <f t="shared" si="6"/>
        <v>656</v>
      </c>
      <c r="V18" s="97">
        <f t="shared" si="7"/>
        <v>0</v>
      </c>
      <c r="W18" s="258">
        <v>0.60021551724137934</v>
      </c>
      <c r="X18" s="259">
        <v>0.39978448275862066</v>
      </c>
      <c r="Y18" s="260">
        <v>0</v>
      </c>
    </row>
    <row r="19" spans="1:25">
      <c r="A19" s="34" t="s">
        <v>515</v>
      </c>
      <c r="B19" s="37" t="s">
        <v>538</v>
      </c>
      <c r="C19" s="40">
        <v>67.17</v>
      </c>
      <c r="D19" s="38">
        <v>73.349999999999994</v>
      </c>
      <c r="E19" s="380">
        <v>40</v>
      </c>
      <c r="F19" s="44">
        <f t="shared" si="2"/>
        <v>2698</v>
      </c>
      <c r="G19" s="42">
        <f t="shared" si="3"/>
        <v>1301</v>
      </c>
      <c r="H19" s="46">
        <f t="shared" si="4"/>
        <v>265</v>
      </c>
      <c r="I19" s="246">
        <v>0.63276836158192096</v>
      </c>
      <c r="J19" s="247">
        <v>0.30508474576271188</v>
      </c>
      <c r="K19" s="248">
        <v>6.2146892655367235E-2</v>
      </c>
      <c r="L19" s="380"/>
      <c r="M19" s="77">
        <v>1712.9027736194237</v>
      </c>
      <c r="N19" s="78">
        <v>1415.8676105640322</v>
      </c>
      <c r="O19" s="80">
        <v>2982.4530631228372</v>
      </c>
      <c r="P19" s="258">
        <v>0.27923178309169649</v>
      </c>
      <c r="Q19" s="259">
        <v>0.15684428544530221</v>
      </c>
      <c r="R19" s="260">
        <v>0.56392393146300135</v>
      </c>
      <c r="S19" s="380">
        <v>10</v>
      </c>
      <c r="T19" s="95">
        <f t="shared" si="5"/>
        <v>986</v>
      </c>
      <c r="U19" s="93">
        <f t="shared" si="6"/>
        <v>656</v>
      </c>
      <c r="V19" s="97">
        <f t="shared" si="7"/>
        <v>0</v>
      </c>
      <c r="W19" s="258">
        <v>0.60021551724137934</v>
      </c>
      <c r="X19" s="259">
        <v>0.39978448275862066</v>
      </c>
      <c r="Y19" s="260">
        <v>0</v>
      </c>
    </row>
    <row r="20" spans="1:25">
      <c r="A20" s="34" t="s">
        <v>516</v>
      </c>
      <c r="B20" s="37" t="s">
        <v>539</v>
      </c>
      <c r="C20" s="40">
        <v>73.349999999999994</v>
      </c>
      <c r="D20" s="38">
        <v>79.239999999999995</v>
      </c>
      <c r="E20" s="380">
        <v>40</v>
      </c>
      <c r="F20" s="44">
        <f t="shared" si="2"/>
        <v>3373</v>
      </c>
      <c r="G20" s="42">
        <f t="shared" si="3"/>
        <v>626</v>
      </c>
      <c r="H20" s="46">
        <f t="shared" si="4"/>
        <v>265</v>
      </c>
      <c r="I20" s="246">
        <v>0.79096045197740117</v>
      </c>
      <c r="J20" s="247">
        <v>0.14689265536723164</v>
      </c>
      <c r="K20" s="248">
        <v>6.2146892655367235E-2</v>
      </c>
      <c r="L20" s="380"/>
      <c r="M20" s="77">
        <v>1712.9027736194237</v>
      </c>
      <c r="N20" s="78">
        <v>1415.8676105640322</v>
      </c>
      <c r="O20" s="80">
        <v>2982.4530631228372</v>
      </c>
      <c r="P20" s="258">
        <v>0.27938960060286361</v>
      </c>
      <c r="Q20" s="259">
        <v>0.15674453654860587</v>
      </c>
      <c r="R20" s="260">
        <v>0.56386586284853057</v>
      </c>
      <c r="S20" s="380">
        <v>10</v>
      </c>
      <c r="T20" s="95">
        <f t="shared" si="5"/>
        <v>986</v>
      </c>
      <c r="U20" s="93">
        <f t="shared" si="6"/>
        <v>656</v>
      </c>
      <c r="V20" s="97">
        <f t="shared" si="7"/>
        <v>0</v>
      </c>
      <c r="W20" s="258">
        <v>0.60021551724137934</v>
      </c>
      <c r="X20" s="259">
        <v>0.39978448275862066</v>
      </c>
      <c r="Y20" s="260">
        <v>0</v>
      </c>
    </row>
    <row r="21" spans="1:25">
      <c r="A21" s="47" t="s">
        <v>517</v>
      </c>
      <c r="B21" s="48" t="s">
        <v>540</v>
      </c>
      <c r="C21" s="49">
        <v>79.239999999999995</v>
      </c>
      <c r="D21" s="50">
        <v>87.22</v>
      </c>
      <c r="E21" s="381">
        <v>40</v>
      </c>
      <c r="F21" s="51">
        <f t="shared" si="2"/>
        <v>2698</v>
      </c>
      <c r="G21" s="52">
        <f t="shared" si="3"/>
        <v>626</v>
      </c>
      <c r="H21" s="53">
        <f t="shared" si="4"/>
        <v>940</v>
      </c>
      <c r="I21" s="249">
        <v>0.63276836158192096</v>
      </c>
      <c r="J21" s="250">
        <v>0.14689265536723164</v>
      </c>
      <c r="K21" s="251">
        <v>0.22033898305084745</v>
      </c>
      <c r="L21" s="381"/>
      <c r="M21" s="81">
        <v>1330.0574523480302</v>
      </c>
      <c r="N21" s="82">
        <v>1328.9573221144917</v>
      </c>
      <c r="O21" s="83">
        <v>3156.2736400219183</v>
      </c>
      <c r="P21" s="261">
        <v>0.27949491142103278</v>
      </c>
      <c r="Q21" s="262">
        <v>0.15661515265736903</v>
      </c>
      <c r="R21" s="263">
        <v>0.5638899359215982</v>
      </c>
      <c r="S21" s="381">
        <v>10</v>
      </c>
      <c r="T21" s="107">
        <f t="shared" si="5"/>
        <v>986</v>
      </c>
      <c r="U21" s="108">
        <f t="shared" si="6"/>
        <v>656</v>
      </c>
      <c r="V21" s="109">
        <f t="shared" si="7"/>
        <v>0</v>
      </c>
      <c r="W21" s="261">
        <v>0.60021551724137934</v>
      </c>
      <c r="X21" s="262">
        <v>0.39978448275862066</v>
      </c>
      <c r="Y21" s="263">
        <v>0</v>
      </c>
    </row>
    <row r="22" spans="1:25">
      <c r="A22" s="34" t="s">
        <v>518</v>
      </c>
      <c r="B22" s="37" t="s">
        <v>541</v>
      </c>
      <c r="C22" s="40">
        <v>87.22</v>
      </c>
      <c r="D22" s="38">
        <v>92.37</v>
      </c>
      <c r="E22" s="380">
        <v>40</v>
      </c>
      <c r="F22" s="44">
        <f t="shared" si="2"/>
        <v>2683</v>
      </c>
      <c r="G22" s="42">
        <f t="shared" si="3"/>
        <v>647</v>
      </c>
      <c r="H22" s="46">
        <f t="shared" si="4"/>
        <v>934</v>
      </c>
      <c r="I22" s="246">
        <v>0.6292134831460674</v>
      </c>
      <c r="J22" s="247">
        <v>0.15168539325842698</v>
      </c>
      <c r="K22" s="248">
        <v>0.21910112359550563</v>
      </c>
      <c r="L22" s="380"/>
      <c r="M22" s="77">
        <v>1271.7505499704905</v>
      </c>
      <c r="N22" s="78">
        <v>1008.8194241547922</v>
      </c>
      <c r="O22" s="80">
        <v>3430.2060681730013</v>
      </c>
      <c r="P22" s="258">
        <v>0.27938960060286361</v>
      </c>
      <c r="Q22" s="259">
        <v>0.15674453654860587</v>
      </c>
      <c r="R22" s="260">
        <v>0.56386586284853057</v>
      </c>
      <c r="S22" s="380">
        <v>10</v>
      </c>
      <c r="T22" s="95">
        <f t="shared" si="5"/>
        <v>986</v>
      </c>
      <c r="U22" s="93">
        <f t="shared" si="6"/>
        <v>656</v>
      </c>
      <c r="V22" s="97">
        <f t="shared" si="7"/>
        <v>0</v>
      </c>
      <c r="W22" s="258">
        <v>0.60021551724137934</v>
      </c>
      <c r="X22" s="259">
        <v>0.39978448275862066</v>
      </c>
      <c r="Y22" s="260">
        <v>0</v>
      </c>
    </row>
    <row r="23" spans="1:25">
      <c r="A23" s="34" t="s">
        <v>519</v>
      </c>
      <c r="B23" s="37" t="s">
        <v>542</v>
      </c>
      <c r="C23" s="40">
        <v>92.37</v>
      </c>
      <c r="D23" s="38">
        <v>100.28</v>
      </c>
      <c r="E23" s="380">
        <v>40</v>
      </c>
      <c r="F23" s="44">
        <f t="shared" si="2"/>
        <v>2698</v>
      </c>
      <c r="G23" s="42">
        <f t="shared" si="3"/>
        <v>650</v>
      </c>
      <c r="H23" s="46">
        <f t="shared" si="4"/>
        <v>915</v>
      </c>
      <c r="I23" s="246">
        <v>0.63276836158192096</v>
      </c>
      <c r="J23" s="247">
        <v>0.15254237288135594</v>
      </c>
      <c r="K23" s="248">
        <v>0.21468926553672316</v>
      </c>
      <c r="L23" s="380"/>
      <c r="M23" s="77">
        <v>1233.2459917966435</v>
      </c>
      <c r="N23" s="78">
        <v>1008.8194241547922</v>
      </c>
      <c r="O23" s="80">
        <v>3850.4558173847031</v>
      </c>
      <c r="P23" s="258">
        <v>0.27834467120181405</v>
      </c>
      <c r="Q23" s="259">
        <v>0.15721844293272866</v>
      </c>
      <c r="R23" s="260">
        <v>0.56443688586545726</v>
      </c>
      <c r="S23" s="380">
        <v>10</v>
      </c>
      <c r="T23" s="95">
        <f t="shared" si="5"/>
        <v>986</v>
      </c>
      <c r="U23" s="93">
        <f t="shared" si="6"/>
        <v>656</v>
      </c>
      <c r="V23" s="97">
        <f t="shared" si="7"/>
        <v>0</v>
      </c>
      <c r="W23" s="258">
        <v>0.60021551724137934</v>
      </c>
      <c r="X23" s="259">
        <v>0.39978448275862066</v>
      </c>
      <c r="Y23" s="260">
        <v>0</v>
      </c>
    </row>
    <row r="24" spans="1:25">
      <c r="A24" s="34" t="s">
        <v>520</v>
      </c>
      <c r="B24" s="37" t="s">
        <v>543</v>
      </c>
      <c r="C24" s="40">
        <v>100.28</v>
      </c>
      <c r="D24" s="38">
        <v>112.46</v>
      </c>
      <c r="E24" s="380">
        <v>0</v>
      </c>
      <c r="F24" s="44">
        <f t="shared" si="2"/>
        <v>0</v>
      </c>
      <c r="G24" s="42">
        <f t="shared" si="3"/>
        <v>0</v>
      </c>
      <c r="H24" s="46">
        <f t="shared" si="4"/>
        <v>0</v>
      </c>
      <c r="I24" s="246">
        <v>0</v>
      </c>
      <c r="J24" s="247">
        <v>0</v>
      </c>
      <c r="K24" s="248">
        <v>0</v>
      </c>
      <c r="L24" s="380"/>
      <c r="M24" s="77">
        <v>2223.3632019812812</v>
      </c>
      <c r="N24" s="78">
        <v>1203.5424754911044</v>
      </c>
      <c r="O24" s="80">
        <v>5444.5445257819702</v>
      </c>
      <c r="P24" s="258">
        <v>0.2709469008681607</v>
      </c>
      <c r="Q24" s="259">
        <v>0.14516454673934989</v>
      </c>
      <c r="R24" s="260">
        <v>0.58388855239248938</v>
      </c>
      <c r="S24" s="380">
        <v>10</v>
      </c>
      <c r="T24" s="95">
        <f t="shared" si="5"/>
        <v>986</v>
      </c>
      <c r="U24" s="93">
        <f t="shared" si="6"/>
        <v>656</v>
      </c>
      <c r="V24" s="97">
        <f t="shared" si="7"/>
        <v>0</v>
      </c>
      <c r="W24" s="258">
        <v>0.60021551724137934</v>
      </c>
      <c r="X24" s="259">
        <v>0.39978448275862066</v>
      </c>
      <c r="Y24" s="260">
        <v>0</v>
      </c>
    </row>
    <row r="25" spans="1:25">
      <c r="A25" s="47" t="s">
        <v>521</v>
      </c>
      <c r="B25" s="48" t="s">
        <v>544</v>
      </c>
      <c r="C25" s="49">
        <v>112.46</v>
      </c>
      <c r="D25" s="50">
        <v>122.15</v>
      </c>
      <c r="E25" s="381">
        <v>0</v>
      </c>
      <c r="F25" s="51">
        <f t="shared" si="2"/>
        <v>0</v>
      </c>
      <c r="G25" s="52">
        <f t="shared" si="3"/>
        <v>0</v>
      </c>
      <c r="H25" s="53">
        <f t="shared" si="4"/>
        <v>0</v>
      </c>
      <c r="I25" s="249">
        <v>0</v>
      </c>
      <c r="J25" s="250">
        <v>0</v>
      </c>
      <c r="K25" s="251">
        <v>0</v>
      </c>
      <c r="L25" s="381"/>
      <c r="M25" s="81">
        <v>2221.1629415142042</v>
      </c>
      <c r="N25" s="82">
        <v>1598.489229331421</v>
      </c>
      <c r="O25" s="83">
        <v>5461.0464792850471</v>
      </c>
      <c r="P25" s="261">
        <v>0.2708922083165119</v>
      </c>
      <c r="Q25" s="262">
        <v>0.14513524424707308</v>
      </c>
      <c r="R25" s="263">
        <v>0.58397254743641502</v>
      </c>
      <c r="S25" s="381">
        <v>10</v>
      </c>
      <c r="T25" s="107">
        <f t="shared" si="5"/>
        <v>986</v>
      </c>
      <c r="U25" s="108">
        <f t="shared" si="6"/>
        <v>656</v>
      </c>
      <c r="V25" s="109">
        <f t="shared" si="7"/>
        <v>0</v>
      </c>
      <c r="W25" s="261">
        <v>0.60021551724137934</v>
      </c>
      <c r="X25" s="262">
        <v>0.39978448275862066</v>
      </c>
      <c r="Y25" s="263">
        <v>0</v>
      </c>
    </row>
    <row r="26" spans="1:25">
      <c r="A26" s="34" t="s">
        <v>522</v>
      </c>
      <c r="B26" s="37" t="s">
        <v>545</v>
      </c>
      <c r="C26" s="40">
        <v>122.15</v>
      </c>
      <c r="D26" s="38">
        <v>127.27</v>
      </c>
      <c r="E26" s="380">
        <v>0</v>
      </c>
      <c r="F26" s="44">
        <f t="shared" si="2"/>
        <v>0</v>
      </c>
      <c r="G26" s="42">
        <f t="shared" si="3"/>
        <v>0</v>
      </c>
      <c r="H26" s="46">
        <f t="shared" si="4"/>
        <v>0</v>
      </c>
      <c r="I26" s="246">
        <v>0</v>
      </c>
      <c r="J26" s="247">
        <v>0</v>
      </c>
      <c r="K26" s="248">
        <v>0</v>
      </c>
      <c r="L26" s="380"/>
      <c r="M26" s="77">
        <v>2221.1629415142042</v>
      </c>
      <c r="N26" s="78">
        <v>1598.489229331421</v>
      </c>
      <c r="O26" s="80">
        <v>5461.0464792850471</v>
      </c>
      <c r="P26" s="258">
        <v>0.2708922083165119</v>
      </c>
      <c r="Q26" s="259">
        <v>0.14513524424707308</v>
      </c>
      <c r="R26" s="260">
        <v>0.58397254743641502</v>
      </c>
      <c r="S26" s="380">
        <v>10</v>
      </c>
      <c r="T26" s="95">
        <f t="shared" si="5"/>
        <v>986</v>
      </c>
      <c r="U26" s="93">
        <f t="shared" si="6"/>
        <v>656</v>
      </c>
      <c r="V26" s="97">
        <f t="shared" si="7"/>
        <v>0</v>
      </c>
      <c r="W26" s="258">
        <v>0.60021551724137934</v>
      </c>
      <c r="X26" s="259">
        <v>0.39978448275862066</v>
      </c>
      <c r="Y26" s="260">
        <v>0</v>
      </c>
    </row>
    <row r="27" spans="1:25">
      <c r="A27" s="55" t="s">
        <v>523</v>
      </c>
      <c r="B27" s="56" t="s">
        <v>546</v>
      </c>
      <c r="C27" s="57">
        <v>127.27</v>
      </c>
      <c r="D27" s="58">
        <v>133.08000000000001</v>
      </c>
      <c r="E27" s="382">
        <v>0</v>
      </c>
      <c r="F27" s="59">
        <f t="shared" si="2"/>
        <v>0</v>
      </c>
      <c r="G27" s="60">
        <f t="shared" si="3"/>
        <v>0</v>
      </c>
      <c r="H27" s="61">
        <f t="shared" si="4"/>
        <v>0</v>
      </c>
      <c r="I27" s="252">
        <v>0</v>
      </c>
      <c r="J27" s="253">
        <v>0</v>
      </c>
      <c r="K27" s="254">
        <v>0</v>
      </c>
      <c r="L27" s="382"/>
      <c r="M27" s="84">
        <v>2221.1629415142042</v>
      </c>
      <c r="N27" s="85">
        <v>1598.489229331421</v>
      </c>
      <c r="O27" s="86">
        <v>5461.0464792850471</v>
      </c>
      <c r="P27" s="264">
        <v>0.35135135135135137</v>
      </c>
      <c r="Q27" s="265">
        <v>0.18840199422723694</v>
      </c>
      <c r="R27" s="266">
        <v>0.46024665442141172</v>
      </c>
      <c r="S27" s="382">
        <v>10</v>
      </c>
      <c r="T27" s="110">
        <f t="shared" si="5"/>
        <v>986</v>
      </c>
      <c r="U27" s="111">
        <f t="shared" si="6"/>
        <v>656</v>
      </c>
      <c r="V27" s="112">
        <f t="shared" si="7"/>
        <v>0</v>
      </c>
      <c r="W27" s="264">
        <v>0.60021551724137934</v>
      </c>
      <c r="X27" s="265">
        <v>0.39978448275862066</v>
      </c>
      <c r="Y27" s="266">
        <v>0</v>
      </c>
    </row>
  </sheetData>
  <mergeCells count="12">
    <mergeCell ref="S3:Y3"/>
    <mergeCell ref="L3:R3"/>
    <mergeCell ref="E3:K3"/>
    <mergeCell ref="A1:Z1"/>
    <mergeCell ref="A4:B4"/>
    <mergeCell ref="A2:B2"/>
    <mergeCell ref="Z2:Z4"/>
    <mergeCell ref="A3:B3"/>
    <mergeCell ref="C2:D3"/>
    <mergeCell ref="E2:K2"/>
    <mergeCell ref="L2:R2"/>
    <mergeCell ref="S2:Y2"/>
  </mergeCells>
  <hyperlinks>
    <hyperlink ref="A2:B2" location="OVERSIKT!A1" display="OVERSIKT"/>
    <hyperlink ref="Z2:Z4" location="togtyper!A1" display="togtyper"/>
  </hyperlinks>
  <pageMargins left="0.75" right="0.75" top="1" bottom="1" header="0.5" footer="0.5"/>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S12"/>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6" width="4" style="28" customWidth="1"/>
    <col min="7" max="7" width="4" style="28" bestFit="1" customWidth="1"/>
    <col min="8" max="8" width="3.42578125" style="28" customWidth="1"/>
    <col min="9" max="9" width="6" style="28" bestFit="1" customWidth="1"/>
    <col min="10" max="10" width="5" style="28" bestFit="1" customWidth="1"/>
    <col min="11" max="11" width="4" style="28" bestFit="1" customWidth="1"/>
    <col min="12" max="12" width="9.85546875" style="28" bestFit="1" customWidth="1"/>
    <col min="13" max="15" width="4.140625" style="28" customWidth="1"/>
    <col min="16" max="18" width="5" style="28" bestFit="1" customWidth="1"/>
    <col min="19" max="16384" width="11.42578125" style="28"/>
  </cols>
  <sheetData>
    <row r="1" spans="1:19" ht="21">
      <c r="A1" s="518" t="s">
        <v>16</v>
      </c>
      <c r="B1" s="518"/>
      <c r="C1" s="518"/>
      <c r="D1" s="518"/>
      <c r="E1" s="518"/>
      <c r="F1" s="518"/>
      <c r="G1" s="518"/>
      <c r="H1" s="518"/>
      <c r="I1" s="518"/>
      <c r="J1" s="518"/>
      <c r="K1" s="518"/>
      <c r="L1" s="518"/>
      <c r="M1" s="518"/>
      <c r="N1" s="518"/>
      <c r="O1" s="518"/>
      <c r="P1" s="518"/>
      <c r="Q1" s="518"/>
      <c r="R1" s="518"/>
      <c r="S1" s="518"/>
    </row>
    <row r="2" spans="1:19" ht="15" customHeight="1">
      <c r="A2" s="520" t="s">
        <v>11</v>
      </c>
      <c r="B2" s="520"/>
      <c r="C2" s="530" t="s">
        <v>5</v>
      </c>
      <c r="D2" s="531"/>
      <c r="E2" s="522" t="s">
        <v>1154</v>
      </c>
      <c r="F2" s="523"/>
      <c r="G2" s="523"/>
      <c r="H2" s="523"/>
      <c r="I2" s="523"/>
      <c r="J2" s="523"/>
      <c r="K2" s="524"/>
      <c r="L2" s="537" t="s">
        <v>1153</v>
      </c>
      <c r="M2" s="538"/>
      <c r="N2" s="538"/>
      <c r="O2" s="538"/>
      <c r="P2" s="538"/>
      <c r="Q2" s="538"/>
      <c r="R2" s="539"/>
      <c r="S2" s="521" t="s">
        <v>56</v>
      </c>
    </row>
    <row r="3" spans="1:19" ht="15" customHeight="1">
      <c r="A3" s="525" t="s">
        <v>1110</v>
      </c>
      <c r="B3" s="526"/>
      <c r="C3" s="532"/>
      <c r="D3" s="533"/>
      <c r="E3" s="540">
        <f>IFERROR(IF(MATCH(E2,TOGLENGDER!$A$2:$A$206,0),INDEX(TOGLENGDER!$B$2:$B$206,MATCH(E2,TOGLENGDER!$A$2:$A$206,0),1),0),"!feil!")</f>
        <v>106.6</v>
      </c>
      <c r="F3" s="541"/>
      <c r="G3" s="541"/>
      <c r="H3" s="541"/>
      <c r="I3" s="541"/>
      <c r="J3" s="541"/>
      <c r="K3" s="542"/>
      <c r="L3" s="527">
        <f>IFERROR(IF(MATCH(L2,TOGLENGDER!$A$2:$A$206,0),INDEX(TOGLENGDER!$B$2:$B$206,MATCH(L2,TOGLENGDER!$A$2:$A$206,0),1),0),"!feil!")</f>
        <v>750</v>
      </c>
      <c r="M3" s="528"/>
      <c r="N3" s="528"/>
      <c r="O3" s="528"/>
      <c r="P3" s="528"/>
      <c r="Q3" s="528"/>
      <c r="R3" s="529"/>
      <c r="S3" s="521"/>
    </row>
    <row r="4" spans="1:19" ht="15" customHeight="1">
      <c r="A4" s="519" t="s">
        <v>0</v>
      </c>
      <c r="B4" s="519"/>
      <c r="C4" s="29" t="s">
        <v>57</v>
      </c>
      <c r="D4" s="29" t="s">
        <v>58</v>
      </c>
      <c r="E4" s="379" t="s">
        <v>1166</v>
      </c>
      <c r="F4" s="30" t="s">
        <v>2</v>
      </c>
      <c r="G4" s="30" t="s">
        <v>3</v>
      </c>
      <c r="H4" s="30" t="s">
        <v>4</v>
      </c>
      <c r="I4" s="242" t="s">
        <v>2</v>
      </c>
      <c r="J4" s="242" t="s">
        <v>3</v>
      </c>
      <c r="K4" s="242" t="s">
        <v>4</v>
      </c>
      <c r="L4" s="379" t="s">
        <v>1166</v>
      </c>
      <c r="M4" s="62" t="s">
        <v>2</v>
      </c>
      <c r="N4" s="62" t="s">
        <v>3</v>
      </c>
      <c r="O4" s="62" t="s">
        <v>4</v>
      </c>
      <c r="P4" s="242" t="s">
        <v>2</v>
      </c>
      <c r="Q4" s="242" t="s">
        <v>3</v>
      </c>
      <c r="R4" s="242" t="s">
        <v>4</v>
      </c>
      <c r="S4" s="521"/>
    </row>
    <row r="5" spans="1:19">
      <c r="A5" s="33" t="s">
        <v>547</v>
      </c>
      <c r="B5" s="35" t="s">
        <v>552</v>
      </c>
      <c r="C5" s="39">
        <v>31.54</v>
      </c>
      <c r="D5" s="36">
        <v>42.2</v>
      </c>
      <c r="E5" s="378">
        <v>4</v>
      </c>
      <c r="F5" s="43">
        <f>ROUND($E5*$E$3*I5,0)</f>
        <v>320</v>
      </c>
      <c r="G5" s="41">
        <f t="shared" ref="G5:H5" si="0">ROUND($E5*$E$3*J5,0)</f>
        <v>106</v>
      </c>
      <c r="H5" s="45">
        <f t="shared" si="0"/>
        <v>0</v>
      </c>
      <c r="I5" s="243">
        <v>0.75129533678756477</v>
      </c>
      <c r="J5" s="244">
        <v>0.24870466321243523</v>
      </c>
      <c r="K5" s="245">
        <v>0</v>
      </c>
      <c r="L5" s="378"/>
      <c r="M5" s="63">
        <v>156.21849316246511</v>
      </c>
      <c r="N5" s="64">
        <v>51.706120976308867</v>
      </c>
      <c r="O5" s="67">
        <v>103.41224195261773</v>
      </c>
      <c r="P5" s="243">
        <v>0.5</v>
      </c>
      <c r="Q5" s="244">
        <v>0.16666666666666666</v>
      </c>
      <c r="R5" s="245">
        <v>0.33333333333333331</v>
      </c>
    </row>
    <row r="6" spans="1:19">
      <c r="A6" s="34" t="s">
        <v>548</v>
      </c>
      <c r="B6" s="37" t="s">
        <v>553</v>
      </c>
      <c r="C6" s="40">
        <v>42.2</v>
      </c>
      <c r="D6" s="38">
        <v>72.02</v>
      </c>
      <c r="E6" s="380">
        <v>4</v>
      </c>
      <c r="F6" s="44">
        <f t="shared" ref="F6:F9" si="1">ROUND($E6*$E$3*I6,0)</f>
        <v>320</v>
      </c>
      <c r="G6" s="42">
        <f t="shared" ref="G6:G9" si="2">ROUND($E6*$E$3*J6,0)</f>
        <v>106</v>
      </c>
      <c r="H6" s="46">
        <f t="shared" ref="H6:H9" si="3">ROUND($E6*$E$3*K6,0)</f>
        <v>0</v>
      </c>
      <c r="I6" s="246">
        <v>0.75129533678756477</v>
      </c>
      <c r="J6" s="247">
        <v>0.24870466321243523</v>
      </c>
      <c r="K6" s="248">
        <v>0</v>
      </c>
      <c r="L6" s="380"/>
      <c r="M6" s="65">
        <v>156.21849316246511</v>
      </c>
      <c r="N6" s="66">
        <v>51.706120976308867</v>
      </c>
      <c r="O6" s="68">
        <v>103.41224195261773</v>
      </c>
      <c r="P6" s="246">
        <v>0.5</v>
      </c>
      <c r="Q6" s="247">
        <v>0.16666666666666666</v>
      </c>
      <c r="R6" s="248">
        <v>0.33333333333333331</v>
      </c>
    </row>
    <row r="7" spans="1:19">
      <c r="A7" s="34" t="s">
        <v>549</v>
      </c>
      <c r="B7" s="37" t="s">
        <v>554</v>
      </c>
      <c r="C7" s="40">
        <v>72.02</v>
      </c>
      <c r="D7" s="38">
        <v>81.08</v>
      </c>
      <c r="E7" s="380">
        <v>4</v>
      </c>
      <c r="F7" s="44">
        <f t="shared" si="1"/>
        <v>320</v>
      </c>
      <c r="G7" s="42">
        <f t="shared" si="2"/>
        <v>106</v>
      </c>
      <c r="H7" s="46">
        <f t="shared" si="3"/>
        <v>0</v>
      </c>
      <c r="I7" s="246">
        <v>0.75129533678756477</v>
      </c>
      <c r="J7" s="247">
        <v>0.24870466321243523</v>
      </c>
      <c r="K7" s="248">
        <v>0</v>
      </c>
      <c r="L7" s="380"/>
      <c r="M7" s="65">
        <v>156.21849316246511</v>
      </c>
      <c r="N7" s="66">
        <v>51.706120976308867</v>
      </c>
      <c r="O7" s="68">
        <v>103.41224195261773</v>
      </c>
      <c r="P7" s="246">
        <v>0.5</v>
      </c>
      <c r="Q7" s="247">
        <v>0.16666666666666666</v>
      </c>
      <c r="R7" s="248">
        <v>0.33333333333333331</v>
      </c>
    </row>
    <row r="8" spans="1:19">
      <c r="A8" s="34" t="s">
        <v>550</v>
      </c>
      <c r="B8" s="37" t="s">
        <v>555</v>
      </c>
      <c r="C8" s="40">
        <v>81.08</v>
      </c>
      <c r="D8" s="38">
        <v>88.3</v>
      </c>
      <c r="E8" s="380">
        <v>4</v>
      </c>
      <c r="F8" s="44">
        <f t="shared" si="1"/>
        <v>426</v>
      </c>
      <c r="G8" s="42">
        <f t="shared" si="2"/>
        <v>0</v>
      </c>
      <c r="H8" s="46">
        <f t="shared" si="3"/>
        <v>0</v>
      </c>
      <c r="I8" s="246">
        <v>1</v>
      </c>
      <c r="J8" s="247">
        <v>0</v>
      </c>
      <c r="K8" s="248">
        <v>0</v>
      </c>
      <c r="L8" s="380"/>
      <c r="M8" s="65">
        <v>156.21849316246511</v>
      </c>
      <c r="N8" s="66">
        <v>51.706120976308867</v>
      </c>
      <c r="O8" s="68">
        <v>103.41224195261773</v>
      </c>
      <c r="P8" s="246">
        <v>0.5</v>
      </c>
      <c r="Q8" s="247">
        <v>0.16666666666666666</v>
      </c>
      <c r="R8" s="248">
        <v>0.33333333333333331</v>
      </c>
    </row>
    <row r="9" spans="1:19">
      <c r="A9" s="164" t="s">
        <v>551</v>
      </c>
      <c r="B9" s="165" t="s">
        <v>556</v>
      </c>
      <c r="C9" s="166">
        <v>88.3</v>
      </c>
      <c r="D9" s="167">
        <v>105.97</v>
      </c>
      <c r="E9" s="390">
        <v>4</v>
      </c>
      <c r="F9" s="168">
        <f t="shared" si="1"/>
        <v>224</v>
      </c>
      <c r="G9" s="169">
        <f t="shared" si="2"/>
        <v>202</v>
      </c>
      <c r="H9" s="170">
        <f t="shared" si="3"/>
        <v>0</v>
      </c>
      <c r="I9" s="313">
        <v>0.52577319587628868</v>
      </c>
      <c r="J9" s="314">
        <v>0.47422680412371132</v>
      </c>
      <c r="K9" s="315">
        <v>0</v>
      </c>
      <c r="L9" s="390"/>
      <c r="M9" s="171">
        <v>156.21849316246511</v>
      </c>
      <c r="N9" s="172">
        <v>51.706120976308867</v>
      </c>
      <c r="O9" s="173">
        <v>103.41224195261773</v>
      </c>
      <c r="P9" s="313">
        <v>0.5</v>
      </c>
      <c r="Q9" s="314">
        <v>0.16666666666666666</v>
      </c>
      <c r="R9" s="315">
        <v>0.33333333333333331</v>
      </c>
    </row>
    <row r="10" spans="1:19">
      <c r="A10" s="54"/>
      <c r="B10" s="54"/>
      <c r="C10" s="54"/>
      <c r="D10" s="54"/>
      <c r="E10" s="54"/>
      <c r="F10" s="54"/>
      <c r="G10" s="54"/>
      <c r="H10" s="54"/>
      <c r="I10" s="54"/>
      <c r="J10" s="54"/>
      <c r="K10" s="54"/>
      <c r="L10" s="54"/>
      <c r="M10" s="54"/>
      <c r="N10" s="54"/>
      <c r="O10" s="54"/>
      <c r="P10" s="54"/>
      <c r="Q10" s="54"/>
      <c r="R10" s="54"/>
    </row>
    <row r="11" spans="1:19">
      <c r="A11" s="54"/>
      <c r="B11" s="54"/>
      <c r="C11" s="54"/>
      <c r="D11" s="54"/>
      <c r="E11" s="54"/>
      <c r="F11" s="54"/>
      <c r="G11" s="54"/>
      <c r="H11" s="54"/>
      <c r="I11" s="54"/>
      <c r="J11" s="54"/>
      <c r="K11" s="54"/>
      <c r="L11" s="54"/>
      <c r="M11" s="54"/>
      <c r="N11" s="54"/>
      <c r="O11" s="54"/>
      <c r="P11" s="54"/>
      <c r="Q11" s="54"/>
      <c r="R11" s="54"/>
    </row>
    <row r="12" spans="1:19">
      <c r="A12" s="54"/>
      <c r="B12" s="54"/>
      <c r="C12" s="54"/>
      <c r="D12" s="54"/>
      <c r="E12" s="54"/>
      <c r="F12" s="54"/>
      <c r="G12" s="54"/>
      <c r="H12" s="54"/>
      <c r="I12" s="54"/>
      <c r="J12" s="54"/>
      <c r="K12" s="54"/>
      <c r="L12" s="54"/>
      <c r="M12" s="54"/>
      <c r="N12" s="54"/>
      <c r="O12" s="54"/>
      <c r="P12" s="54"/>
      <c r="Q12" s="54"/>
      <c r="R12" s="54"/>
    </row>
  </sheetData>
  <mergeCells count="10">
    <mergeCell ref="A1:S1"/>
    <mergeCell ref="A4:B4"/>
    <mergeCell ref="A2:B2"/>
    <mergeCell ref="S2:S4"/>
    <mergeCell ref="A3:B3"/>
    <mergeCell ref="C2:D3"/>
    <mergeCell ref="E2:K2"/>
    <mergeCell ref="L2:R2"/>
    <mergeCell ref="L3:R3"/>
    <mergeCell ref="E3:K3"/>
  </mergeCells>
  <hyperlinks>
    <hyperlink ref="S2:S4" location="togtyper!A1" display="togtyper"/>
    <hyperlink ref="A2:B2" location="OVERSIKT!A1" display="OVERSIKT"/>
  </hyperlinks>
  <pageMargins left="0.75" right="0.75" top="1" bottom="1" header="0.5" footer="0.5"/>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AG57"/>
  <sheetViews>
    <sheetView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2.75"/>
  <cols>
    <col min="1" max="1" width="10.7109375" style="120" customWidth="1"/>
    <col min="2" max="2" width="25.7109375" style="120" customWidth="1"/>
    <col min="3" max="4" width="8.7109375" style="120" customWidth="1"/>
    <col min="5" max="5" width="10" style="120" bestFit="1" customWidth="1"/>
    <col min="6" max="6" width="9.5703125" style="120" bestFit="1" customWidth="1"/>
    <col min="7" max="8" width="5" style="120" bestFit="1" customWidth="1"/>
    <col min="9" max="9" width="6.28515625" style="120" bestFit="1" customWidth="1"/>
    <col min="10" max="11" width="5.28515625" style="120" bestFit="1" customWidth="1"/>
    <col min="12" max="12" width="10" style="120" bestFit="1" customWidth="1"/>
    <col min="13" max="13" width="4" style="120" bestFit="1" customWidth="1"/>
    <col min="14" max="14" width="3.42578125" style="120" bestFit="1" customWidth="1"/>
    <col min="15" max="15" width="3.5703125" style="120" bestFit="1" customWidth="1"/>
    <col min="16" max="16" width="6.28515625" style="120" bestFit="1" customWidth="1"/>
    <col min="17" max="17" width="5.28515625" style="120" bestFit="1" customWidth="1"/>
    <col min="18" max="18" width="4.28515625" style="120" bestFit="1" customWidth="1"/>
    <col min="19" max="19" width="10" style="120" bestFit="1" customWidth="1"/>
    <col min="20" max="22" width="5" style="120" bestFit="1" customWidth="1"/>
    <col min="23" max="25" width="5.28515625" style="120" bestFit="1" customWidth="1"/>
    <col min="26" max="26" width="10" style="120" bestFit="1" customWidth="1"/>
    <col min="27" max="29" width="4.7109375" style="120" customWidth="1"/>
    <col min="30" max="32" width="5.28515625" style="120" bestFit="1" customWidth="1"/>
    <col min="33" max="33" width="16.7109375" style="120" bestFit="1" customWidth="1"/>
    <col min="34" max="16384" width="11.42578125" style="120"/>
  </cols>
  <sheetData>
    <row r="1" spans="1:33" ht="20.25">
      <c r="A1" s="550" t="s">
        <v>17</v>
      </c>
      <c r="B1" s="550"/>
      <c r="C1" s="550"/>
      <c r="D1" s="550"/>
      <c r="E1" s="550"/>
      <c r="F1" s="550"/>
      <c r="G1" s="550"/>
      <c r="H1" s="550"/>
      <c r="I1" s="550"/>
      <c r="J1" s="550"/>
      <c r="K1" s="550"/>
      <c r="L1" s="550"/>
      <c r="M1" s="550"/>
      <c r="N1" s="550"/>
      <c r="O1" s="550"/>
      <c r="P1" s="550"/>
      <c r="Q1" s="550"/>
      <c r="R1" s="550"/>
      <c r="S1" s="550"/>
      <c r="T1" s="550"/>
      <c r="U1" s="550"/>
      <c r="V1" s="550"/>
      <c r="W1" s="550"/>
      <c r="X1" s="550"/>
      <c r="Y1" s="550"/>
      <c r="Z1" s="550"/>
      <c r="AA1" s="550"/>
      <c r="AB1" s="550"/>
      <c r="AC1" s="550"/>
      <c r="AD1" s="550"/>
      <c r="AE1" s="550"/>
      <c r="AF1" s="550"/>
      <c r="AG1" s="550"/>
    </row>
    <row r="2" spans="1:33" ht="15" customHeight="1">
      <c r="A2" s="552" t="s">
        <v>11</v>
      </c>
      <c r="B2" s="552"/>
      <c r="C2" s="530" t="s">
        <v>5</v>
      </c>
      <c r="D2" s="531"/>
      <c r="E2" s="558" t="s">
        <v>1154</v>
      </c>
      <c r="F2" s="559"/>
      <c r="G2" s="559"/>
      <c r="H2" s="559"/>
      <c r="I2" s="559"/>
      <c r="J2" s="559"/>
      <c r="K2" s="560"/>
      <c r="L2" s="558" t="s">
        <v>73</v>
      </c>
      <c r="M2" s="559"/>
      <c r="N2" s="559"/>
      <c r="O2" s="559"/>
      <c r="P2" s="559"/>
      <c r="Q2" s="559"/>
      <c r="R2" s="560"/>
      <c r="S2" s="558" t="s">
        <v>1139</v>
      </c>
      <c r="T2" s="559"/>
      <c r="U2" s="559"/>
      <c r="V2" s="559"/>
      <c r="W2" s="559"/>
      <c r="X2" s="559"/>
      <c r="Y2" s="560"/>
      <c r="Z2" s="561" t="s">
        <v>90</v>
      </c>
      <c r="AA2" s="562"/>
      <c r="AB2" s="562"/>
      <c r="AC2" s="562"/>
      <c r="AD2" s="562"/>
      <c r="AE2" s="562"/>
      <c r="AF2" s="563"/>
      <c r="AG2" s="521" t="s">
        <v>56</v>
      </c>
    </row>
    <row r="3" spans="1:33" ht="15" customHeight="1">
      <c r="A3" s="553" t="s">
        <v>1110</v>
      </c>
      <c r="B3" s="554"/>
      <c r="C3" s="532"/>
      <c r="D3" s="533"/>
      <c r="E3" s="564">
        <f>IFERROR(IF(MATCH(E2,TOGLENGDER!$A$2:$A$206,0),INDEX(TOGLENGDER!$B$2:$B$206,MATCH(E2,TOGLENGDER!$A$2:$A$206,0),1),0),"!feil!")</f>
        <v>106.6</v>
      </c>
      <c r="F3" s="565"/>
      <c r="G3" s="565"/>
      <c r="H3" s="565"/>
      <c r="I3" s="565"/>
      <c r="J3" s="565"/>
      <c r="K3" s="566"/>
      <c r="L3" s="555">
        <f>IFERROR(IF(MATCH(L2,TOGLENGDER!$A$2:$A$206,0),INDEX(TOGLENGDER!$B$2:$B$206,MATCH(L2,TOGLENGDER!$A$2:$A$206,0),1),0),"!feil!")</f>
        <v>38.21</v>
      </c>
      <c r="M3" s="556"/>
      <c r="N3" s="556"/>
      <c r="O3" s="556"/>
      <c r="P3" s="556"/>
      <c r="Q3" s="556"/>
      <c r="R3" s="557"/>
      <c r="S3" s="555">
        <f>IFERROR(IF(MATCH(S2,TOGLENGDER!$A$2:$A$206,0),INDEX(TOGLENGDER!$B$2:$B$206,MATCH(S2,TOGLENGDER!$A$2:$A$206,0),1),0),"!feil!")</f>
        <v>170</v>
      </c>
      <c r="T3" s="556"/>
      <c r="U3" s="556"/>
      <c r="V3" s="556"/>
      <c r="W3" s="556"/>
      <c r="X3" s="556"/>
      <c r="Y3" s="557"/>
      <c r="Z3" s="555">
        <f>IFERROR(IF(MATCH(Z2,TOGLENGDER!$A$2:$A$206,0),INDEX(TOGLENGDER!$B$2:$B$206,MATCH(Z2,TOGLENGDER!$A$2:$A$206,0),1),0),"!feil!")</f>
        <v>750</v>
      </c>
      <c r="AA3" s="556"/>
      <c r="AB3" s="556"/>
      <c r="AC3" s="556"/>
      <c r="AD3" s="556"/>
      <c r="AE3" s="556"/>
      <c r="AF3" s="557"/>
      <c r="AG3" s="521"/>
    </row>
    <row r="4" spans="1:33" ht="15" customHeight="1">
      <c r="A4" s="551" t="s">
        <v>0</v>
      </c>
      <c r="B4" s="551"/>
      <c r="C4" s="121" t="s">
        <v>57</v>
      </c>
      <c r="D4" s="121" t="s">
        <v>58</v>
      </c>
      <c r="E4" s="385" t="s">
        <v>1166</v>
      </c>
      <c r="F4" s="122" t="s">
        <v>2</v>
      </c>
      <c r="G4" s="122" t="s">
        <v>3</v>
      </c>
      <c r="H4" s="122" t="s">
        <v>4</v>
      </c>
      <c r="I4" s="312" t="s">
        <v>2</v>
      </c>
      <c r="J4" s="312" t="s">
        <v>3</v>
      </c>
      <c r="K4" s="312" t="s">
        <v>4</v>
      </c>
      <c r="L4" s="385" t="s">
        <v>1166</v>
      </c>
      <c r="M4" s="122" t="s">
        <v>2</v>
      </c>
      <c r="N4" s="122" t="s">
        <v>3</v>
      </c>
      <c r="O4" s="122" t="s">
        <v>4</v>
      </c>
      <c r="P4" s="312" t="s">
        <v>2</v>
      </c>
      <c r="Q4" s="312" t="s">
        <v>3</v>
      </c>
      <c r="R4" s="312" t="s">
        <v>4</v>
      </c>
      <c r="S4" s="385" t="s">
        <v>1166</v>
      </c>
      <c r="T4" s="122" t="s">
        <v>2</v>
      </c>
      <c r="U4" s="122" t="s">
        <v>3</v>
      </c>
      <c r="V4" s="122" t="s">
        <v>4</v>
      </c>
      <c r="W4" s="312" t="s">
        <v>2</v>
      </c>
      <c r="X4" s="312" t="s">
        <v>3</v>
      </c>
      <c r="Y4" s="312" t="s">
        <v>4</v>
      </c>
      <c r="Z4" s="385" t="s">
        <v>1166</v>
      </c>
      <c r="AA4" s="124" t="s">
        <v>2</v>
      </c>
      <c r="AB4" s="124" t="s">
        <v>3</v>
      </c>
      <c r="AC4" s="124" t="s">
        <v>4</v>
      </c>
      <c r="AD4" s="322" t="s">
        <v>2</v>
      </c>
      <c r="AE4" s="322" t="s">
        <v>3</v>
      </c>
      <c r="AF4" s="322" t="s">
        <v>4</v>
      </c>
      <c r="AG4" s="521"/>
    </row>
    <row r="5" spans="1:33" ht="12.75" customHeight="1">
      <c r="A5" s="125" t="s">
        <v>1140</v>
      </c>
      <c r="B5" s="127" t="s">
        <v>603</v>
      </c>
      <c r="C5" s="131">
        <v>552.87</v>
      </c>
      <c r="D5" s="128">
        <v>553.81100000000004</v>
      </c>
      <c r="E5" s="386">
        <v>72</v>
      </c>
      <c r="F5" s="135">
        <f>ROUND($E5*$E$3*I5,0)</f>
        <v>5246</v>
      </c>
      <c r="G5" s="133">
        <f t="shared" ref="G5:H6" si="0">ROUND($E5*$E$3*J5,0)</f>
        <v>1624</v>
      </c>
      <c r="H5" s="137">
        <f t="shared" si="0"/>
        <v>805</v>
      </c>
      <c r="I5" s="288">
        <v>0.68353658536585371</v>
      </c>
      <c r="J5" s="289">
        <v>0.21158536585365853</v>
      </c>
      <c r="K5" s="290">
        <v>0.1048780487804878</v>
      </c>
      <c r="L5" s="386">
        <v>3.43</v>
      </c>
      <c r="M5" s="135">
        <f>ROUND($L5*$L$3*P5,0)</f>
        <v>114</v>
      </c>
      <c r="N5" s="133">
        <f t="shared" ref="N5:O6" si="1">ROUND($L5*$L$3*Q5,0)</f>
        <v>15</v>
      </c>
      <c r="O5" s="137">
        <f t="shared" si="1"/>
        <v>2</v>
      </c>
      <c r="P5" s="288">
        <v>0.86764705882352944</v>
      </c>
      <c r="Q5" s="289">
        <v>0.11764705882352941</v>
      </c>
      <c r="R5" s="290">
        <v>1.4705882352941176E-2</v>
      </c>
      <c r="S5" s="386">
        <v>4</v>
      </c>
      <c r="T5" s="135">
        <f>ROUND($S5*$S$3*W5,0)</f>
        <v>339</v>
      </c>
      <c r="U5" s="133">
        <f t="shared" ref="U5:V6" si="2">ROUND($S5*$S$3*X5,0)</f>
        <v>144</v>
      </c>
      <c r="V5" s="137">
        <f t="shared" si="2"/>
        <v>197</v>
      </c>
      <c r="W5" s="288">
        <v>0.49916247906197653</v>
      </c>
      <c r="X5" s="289">
        <v>0.21105527638190955</v>
      </c>
      <c r="Y5" s="290">
        <v>0.2897822445561139</v>
      </c>
      <c r="Z5" s="386"/>
      <c r="AA5" s="139">
        <v>634.77514475170676</v>
      </c>
      <c r="AB5" s="140">
        <v>1020.9208567237156</v>
      </c>
      <c r="AC5" s="143">
        <v>148.51758152769568</v>
      </c>
      <c r="AD5" s="300">
        <v>3.0067895247332686E-2</v>
      </c>
      <c r="AE5" s="301">
        <v>0.40155189136760427</v>
      </c>
      <c r="AF5" s="302">
        <v>0.56838021338506306</v>
      </c>
    </row>
    <row r="6" spans="1:33">
      <c r="A6" s="126" t="s">
        <v>1141</v>
      </c>
      <c r="B6" s="129" t="s">
        <v>1142</v>
      </c>
      <c r="C6" s="132">
        <v>553.80999999999995</v>
      </c>
      <c r="D6" s="130">
        <v>1.77</v>
      </c>
      <c r="E6" s="387">
        <v>72</v>
      </c>
      <c r="F6" s="136">
        <f t="shared" ref="F6" si="3">ROUND($E6*$E$3*I6,0)</f>
        <v>5246</v>
      </c>
      <c r="G6" s="134">
        <f t="shared" si="0"/>
        <v>1624</v>
      </c>
      <c r="H6" s="138">
        <f t="shared" si="0"/>
        <v>805</v>
      </c>
      <c r="I6" s="291">
        <v>0.68353658536585371</v>
      </c>
      <c r="J6" s="292">
        <v>0.21158536585365853</v>
      </c>
      <c r="K6" s="293">
        <v>0.1048780487804878</v>
      </c>
      <c r="L6" s="387">
        <v>3.43</v>
      </c>
      <c r="M6" s="136">
        <f t="shared" ref="M6" si="4">ROUND($L6*$L$3*P6,0)</f>
        <v>114</v>
      </c>
      <c r="N6" s="134">
        <f t="shared" si="1"/>
        <v>15</v>
      </c>
      <c r="O6" s="138">
        <f t="shared" si="1"/>
        <v>2</v>
      </c>
      <c r="P6" s="291">
        <v>0.86764705882352944</v>
      </c>
      <c r="Q6" s="292">
        <v>0.11764705882352941</v>
      </c>
      <c r="R6" s="293">
        <v>1.4705882352941176E-2</v>
      </c>
      <c r="S6" s="387">
        <v>4</v>
      </c>
      <c r="T6" s="136">
        <f t="shared" ref="T6" si="5">ROUND($S6*$S$3*W6,0)</f>
        <v>339</v>
      </c>
      <c r="U6" s="134">
        <f t="shared" si="2"/>
        <v>144</v>
      </c>
      <c r="V6" s="138">
        <f t="shared" si="2"/>
        <v>197</v>
      </c>
      <c r="W6" s="291">
        <v>0.49916247906197653</v>
      </c>
      <c r="X6" s="292">
        <v>0.21105527638190955</v>
      </c>
      <c r="Y6" s="293">
        <v>0.2897822445561139</v>
      </c>
      <c r="Z6" s="387"/>
      <c r="AA6" s="141">
        <v>634.77514475170676</v>
      </c>
      <c r="AB6" s="142">
        <v>1022.0209869572541</v>
      </c>
      <c r="AC6" s="144">
        <v>148.51758152769568</v>
      </c>
      <c r="AD6" s="303">
        <v>3.0067895247332686E-2</v>
      </c>
      <c r="AE6" s="304">
        <v>0.40155189136760427</v>
      </c>
      <c r="AF6" s="305">
        <v>0.56838021338506306</v>
      </c>
    </row>
    <row r="7" spans="1:33">
      <c r="A7" s="126" t="s">
        <v>1144</v>
      </c>
      <c r="B7" s="129" t="s">
        <v>1143</v>
      </c>
      <c r="C7" s="132">
        <v>1.77</v>
      </c>
      <c r="D7" s="130">
        <v>3.49</v>
      </c>
      <c r="E7" s="387">
        <v>72</v>
      </c>
      <c r="F7" s="136">
        <f t="shared" ref="F7:F56" si="6">ROUND($E7*$E$3*I7,0)</f>
        <v>5246</v>
      </c>
      <c r="G7" s="134">
        <f t="shared" ref="G7:G56" si="7">ROUND($E7*$E$3*J7,0)</f>
        <v>1624</v>
      </c>
      <c r="H7" s="138">
        <f t="shared" ref="H7:H56" si="8">ROUND($E7*$E$3*K7,0)</f>
        <v>805</v>
      </c>
      <c r="I7" s="291">
        <v>0.68353658536585371</v>
      </c>
      <c r="J7" s="292">
        <v>0.21158536585365853</v>
      </c>
      <c r="K7" s="293">
        <v>0.1048780487804878</v>
      </c>
      <c r="L7" s="387">
        <v>3.43</v>
      </c>
      <c r="M7" s="136">
        <f t="shared" ref="M7:M56" si="9">ROUND($L7*$L$3*P7,0)</f>
        <v>114</v>
      </c>
      <c r="N7" s="134">
        <f t="shared" ref="N7:N56" si="10">ROUND($L7*$L$3*Q7,0)</f>
        <v>15</v>
      </c>
      <c r="O7" s="138">
        <f t="shared" ref="O7:O56" si="11">ROUND($L7*$L$3*R7,0)</f>
        <v>2</v>
      </c>
      <c r="P7" s="291">
        <v>0.86764705882352944</v>
      </c>
      <c r="Q7" s="292">
        <v>0.11764705882352941</v>
      </c>
      <c r="R7" s="293">
        <v>1.4705882352941176E-2</v>
      </c>
      <c r="S7" s="387">
        <v>4</v>
      </c>
      <c r="T7" s="136">
        <f t="shared" ref="T7:T56" si="12">ROUND($S7*$S$3*W7,0)</f>
        <v>339</v>
      </c>
      <c r="U7" s="134">
        <f t="shared" ref="U7:U56" si="13">ROUND($S7*$S$3*X7,0)</f>
        <v>144</v>
      </c>
      <c r="V7" s="138">
        <f t="shared" ref="V7:V56" si="14">ROUND($S7*$S$3*Y7,0)</f>
        <v>197</v>
      </c>
      <c r="W7" s="291">
        <v>0.49916247906197653</v>
      </c>
      <c r="X7" s="292">
        <v>0.21105527638190955</v>
      </c>
      <c r="Y7" s="293">
        <v>0.2897822445561139</v>
      </c>
      <c r="Z7" s="387"/>
      <c r="AA7" s="141">
        <v>634.77514475170676</v>
      </c>
      <c r="AB7" s="142">
        <v>1022.0209869572541</v>
      </c>
      <c r="AC7" s="144">
        <v>144.11706059354174</v>
      </c>
      <c r="AD7" s="303">
        <v>2.2284122562674095E-2</v>
      </c>
      <c r="AE7" s="304">
        <v>0.54596100278551529</v>
      </c>
      <c r="AF7" s="305">
        <v>0.43175487465181056</v>
      </c>
    </row>
    <row r="8" spans="1:33">
      <c r="A8" s="126" t="s">
        <v>557</v>
      </c>
      <c r="B8" s="129" t="s">
        <v>604</v>
      </c>
      <c r="C8" s="132">
        <v>3.49</v>
      </c>
      <c r="D8" s="130">
        <v>4.3099999999999996</v>
      </c>
      <c r="E8" s="387">
        <v>72</v>
      </c>
      <c r="F8" s="136">
        <f t="shared" si="6"/>
        <v>5241</v>
      </c>
      <c r="G8" s="134">
        <f t="shared" si="7"/>
        <v>1633</v>
      </c>
      <c r="H8" s="138">
        <f t="shared" si="8"/>
        <v>801</v>
      </c>
      <c r="I8" s="291">
        <v>0.68281430219146477</v>
      </c>
      <c r="J8" s="292">
        <v>0.21280276816608998</v>
      </c>
      <c r="K8" s="293">
        <v>0.10438292964244521</v>
      </c>
      <c r="L8" s="387">
        <v>3.43</v>
      </c>
      <c r="M8" s="136">
        <f t="shared" si="9"/>
        <v>114</v>
      </c>
      <c r="N8" s="134">
        <f t="shared" si="10"/>
        <v>14</v>
      </c>
      <c r="O8" s="138">
        <f t="shared" si="11"/>
        <v>3</v>
      </c>
      <c r="P8" s="291">
        <v>0.86896551724137927</v>
      </c>
      <c r="Q8" s="292">
        <v>0.1103448275862069</v>
      </c>
      <c r="R8" s="293">
        <v>2.0689655172413793E-2</v>
      </c>
      <c r="S8" s="387">
        <v>4</v>
      </c>
      <c r="T8" s="136">
        <f t="shared" si="12"/>
        <v>340</v>
      </c>
      <c r="U8" s="134">
        <f t="shared" si="13"/>
        <v>144</v>
      </c>
      <c r="V8" s="138">
        <f t="shared" si="14"/>
        <v>196</v>
      </c>
      <c r="W8" s="291">
        <v>0.5</v>
      </c>
      <c r="X8" s="292">
        <v>0.2113564668769716</v>
      </c>
      <c r="Y8" s="293">
        <v>0.28864353312302837</v>
      </c>
      <c r="Z8" s="387"/>
      <c r="AA8" s="141">
        <v>638.07553545232224</v>
      </c>
      <c r="AB8" s="142">
        <v>1024.2212474243311</v>
      </c>
      <c r="AC8" s="144">
        <v>144.11706059354174</v>
      </c>
      <c r="AD8" s="303">
        <v>2.8959276018099549E-2</v>
      </c>
      <c r="AE8" s="304">
        <v>0.41538461538461541</v>
      </c>
      <c r="AF8" s="305">
        <v>0.55565610859728509</v>
      </c>
    </row>
    <row r="9" spans="1:33">
      <c r="A9" s="145" t="s">
        <v>558</v>
      </c>
      <c r="B9" s="146" t="s">
        <v>605</v>
      </c>
      <c r="C9" s="147">
        <v>4.3099999999999996</v>
      </c>
      <c r="D9" s="148">
        <v>7.42</v>
      </c>
      <c r="E9" s="388">
        <v>72</v>
      </c>
      <c r="F9" s="149">
        <f t="shared" si="6"/>
        <v>5199</v>
      </c>
      <c r="G9" s="150">
        <f t="shared" si="7"/>
        <v>1661</v>
      </c>
      <c r="H9" s="151">
        <f t="shared" si="8"/>
        <v>815</v>
      </c>
      <c r="I9" s="294">
        <v>0.67741935483870963</v>
      </c>
      <c r="J9" s="295">
        <v>0.21642228739002933</v>
      </c>
      <c r="K9" s="296">
        <v>0.10615835777126099</v>
      </c>
      <c r="L9" s="388">
        <v>3.43</v>
      </c>
      <c r="M9" s="149">
        <f t="shared" si="9"/>
        <v>110</v>
      </c>
      <c r="N9" s="150">
        <f t="shared" si="10"/>
        <v>17</v>
      </c>
      <c r="O9" s="151">
        <f t="shared" si="11"/>
        <v>3</v>
      </c>
      <c r="P9" s="294">
        <v>0.84166666666666667</v>
      </c>
      <c r="Q9" s="295">
        <v>0.13333333333333333</v>
      </c>
      <c r="R9" s="296">
        <v>2.5000000000000001E-2</v>
      </c>
      <c r="S9" s="388">
        <v>4</v>
      </c>
      <c r="T9" s="149">
        <f t="shared" si="12"/>
        <v>340</v>
      </c>
      <c r="U9" s="150">
        <f t="shared" si="13"/>
        <v>144</v>
      </c>
      <c r="V9" s="151">
        <f t="shared" si="14"/>
        <v>196</v>
      </c>
      <c r="W9" s="294">
        <v>0.5</v>
      </c>
      <c r="X9" s="295">
        <v>0.2113564668769716</v>
      </c>
      <c r="Y9" s="296">
        <v>0.28864353312302837</v>
      </c>
      <c r="Z9" s="388"/>
      <c r="AA9" s="152">
        <v>638.07553545232224</v>
      </c>
      <c r="AB9" s="153">
        <v>1024.2212474243311</v>
      </c>
      <c r="AC9" s="154">
        <v>144.11706059354174</v>
      </c>
      <c r="AD9" s="306">
        <v>2.0557029177718834E-2</v>
      </c>
      <c r="AE9" s="307">
        <v>0.54840848806366049</v>
      </c>
      <c r="AF9" s="308">
        <v>0.43103448275862066</v>
      </c>
    </row>
    <row r="10" spans="1:33">
      <c r="A10" s="126" t="s">
        <v>559</v>
      </c>
      <c r="B10" s="129" t="s">
        <v>1145</v>
      </c>
      <c r="C10" s="132">
        <v>7.42</v>
      </c>
      <c r="D10" s="130">
        <v>12.69</v>
      </c>
      <c r="E10" s="387">
        <v>72</v>
      </c>
      <c r="F10" s="136">
        <f t="shared" si="6"/>
        <v>5198</v>
      </c>
      <c r="G10" s="134">
        <f t="shared" si="7"/>
        <v>1662</v>
      </c>
      <c r="H10" s="138">
        <f t="shared" si="8"/>
        <v>815</v>
      </c>
      <c r="I10" s="291">
        <v>0.67723004694835676</v>
      </c>
      <c r="J10" s="292">
        <v>0.21654929577464788</v>
      </c>
      <c r="K10" s="293">
        <v>0.10622065727699531</v>
      </c>
      <c r="L10" s="387">
        <v>3.43</v>
      </c>
      <c r="M10" s="136">
        <f t="shared" si="9"/>
        <v>110</v>
      </c>
      <c r="N10" s="134">
        <f t="shared" si="10"/>
        <v>18</v>
      </c>
      <c r="O10" s="138">
        <f t="shared" si="11"/>
        <v>3</v>
      </c>
      <c r="P10" s="291">
        <v>0.83898305084745761</v>
      </c>
      <c r="Q10" s="292">
        <v>0.13559322033898305</v>
      </c>
      <c r="R10" s="293">
        <v>2.5423728813559324E-2</v>
      </c>
      <c r="S10" s="387">
        <v>4</v>
      </c>
      <c r="T10" s="136">
        <f t="shared" si="12"/>
        <v>340</v>
      </c>
      <c r="U10" s="134">
        <f t="shared" si="13"/>
        <v>144</v>
      </c>
      <c r="V10" s="138">
        <f t="shared" si="14"/>
        <v>196</v>
      </c>
      <c r="W10" s="291">
        <v>0.5</v>
      </c>
      <c r="X10" s="292">
        <v>0.2113564668769716</v>
      </c>
      <c r="Y10" s="293">
        <v>0.28864353312302837</v>
      </c>
      <c r="Z10" s="387"/>
      <c r="AA10" s="141">
        <v>644.6763168535532</v>
      </c>
      <c r="AB10" s="142">
        <v>1029.7218985920235</v>
      </c>
      <c r="AC10" s="144">
        <v>146.31732106061872</v>
      </c>
      <c r="AD10" s="303">
        <v>2.0557029177718834E-2</v>
      </c>
      <c r="AE10" s="304">
        <v>0.54840848806366049</v>
      </c>
      <c r="AF10" s="305">
        <v>0.43103448275862066</v>
      </c>
    </row>
    <row r="11" spans="1:33">
      <c r="A11" s="126" t="s">
        <v>560</v>
      </c>
      <c r="B11" s="129" t="s">
        <v>1146</v>
      </c>
      <c r="C11" s="132">
        <v>12.69</v>
      </c>
      <c r="D11" s="130">
        <v>18.55</v>
      </c>
      <c r="E11" s="387">
        <v>72</v>
      </c>
      <c r="F11" s="136">
        <f t="shared" si="6"/>
        <v>5198</v>
      </c>
      <c r="G11" s="134">
        <f t="shared" si="7"/>
        <v>1662</v>
      </c>
      <c r="H11" s="138">
        <f t="shared" si="8"/>
        <v>815</v>
      </c>
      <c r="I11" s="291">
        <v>0.67723004694835676</v>
      </c>
      <c r="J11" s="292">
        <v>0.21654929577464788</v>
      </c>
      <c r="K11" s="293">
        <v>0.10622065727699531</v>
      </c>
      <c r="L11" s="387">
        <v>3.43</v>
      </c>
      <c r="M11" s="136">
        <f t="shared" si="9"/>
        <v>110</v>
      </c>
      <c r="N11" s="134">
        <f t="shared" si="10"/>
        <v>18</v>
      </c>
      <c r="O11" s="138">
        <f t="shared" si="11"/>
        <v>3</v>
      </c>
      <c r="P11" s="291">
        <v>0.83898305084745761</v>
      </c>
      <c r="Q11" s="292">
        <v>0.13559322033898305</v>
      </c>
      <c r="R11" s="293">
        <v>2.5423728813559324E-2</v>
      </c>
      <c r="S11" s="387">
        <v>4</v>
      </c>
      <c r="T11" s="136">
        <f t="shared" si="12"/>
        <v>340</v>
      </c>
      <c r="U11" s="134">
        <f t="shared" si="13"/>
        <v>144</v>
      </c>
      <c r="V11" s="138">
        <f t="shared" si="14"/>
        <v>196</v>
      </c>
      <c r="W11" s="291">
        <v>0.5</v>
      </c>
      <c r="X11" s="292">
        <v>0.2113564668769716</v>
      </c>
      <c r="Y11" s="293">
        <v>0.28864353312302837</v>
      </c>
      <c r="Z11" s="387"/>
      <c r="AA11" s="141">
        <v>643.57618662001471</v>
      </c>
      <c r="AB11" s="142">
        <v>1028.621768358485</v>
      </c>
      <c r="AC11" s="144">
        <v>143.01693036000327</v>
      </c>
      <c r="AD11" s="303">
        <v>2.0557029177718834E-2</v>
      </c>
      <c r="AE11" s="304">
        <v>0.54840848806366049</v>
      </c>
      <c r="AF11" s="305">
        <v>0.43103448275862066</v>
      </c>
    </row>
    <row r="12" spans="1:33">
      <c r="A12" s="126" t="s">
        <v>561</v>
      </c>
      <c r="B12" s="129" t="s">
        <v>606</v>
      </c>
      <c r="C12" s="132">
        <v>18.55</v>
      </c>
      <c r="D12" s="130">
        <v>23.14</v>
      </c>
      <c r="E12" s="387">
        <v>72</v>
      </c>
      <c r="F12" s="136">
        <f t="shared" si="6"/>
        <v>5198</v>
      </c>
      <c r="G12" s="134">
        <f t="shared" si="7"/>
        <v>1662</v>
      </c>
      <c r="H12" s="138">
        <f t="shared" si="8"/>
        <v>815</v>
      </c>
      <c r="I12" s="291">
        <v>0.67723004694835676</v>
      </c>
      <c r="J12" s="292">
        <v>0.21654929577464788</v>
      </c>
      <c r="K12" s="293">
        <v>0.10622065727699531</v>
      </c>
      <c r="L12" s="387">
        <v>3.43</v>
      </c>
      <c r="M12" s="136">
        <f t="shared" si="9"/>
        <v>110</v>
      </c>
      <c r="N12" s="134">
        <f t="shared" si="10"/>
        <v>18</v>
      </c>
      <c r="O12" s="138">
        <f t="shared" si="11"/>
        <v>3</v>
      </c>
      <c r="P12" s="291">
        <v>0.83898305084745761</v>
      </c>
      <c r="Q12" s="292">
        <v>0.13559322033898305</v>
      </c>
      <c r="R12" s="293">
        <v>2.5423728813559324E-2</v>
      </c>
      <c r="S12" s="387">
        <v>4</v>
      </c>
      <c r="T12" s="136">
        <f t="shared" si="12"/>
        <v>340</v>
      </c>
      <c r="U12" s="134">
        <f t="shared" si="13"/>
        <v>144</v>
      </c>
      <c r="V12" s="138">
        <f t="shared" si="14"/>
        <v>196</v>
      </c>
      <c r="W12" s="291">
        <v>0.5</v>
      </c>
      <c r="X12" s="292">
        <v>0.2113564668769716</v>
      </c>
      <c r="Y12" s="293">
        <v>0.28864353312302837</v>
      </c>
      <c r="Z12" s="387"/>
      <c r="AA12" s="141">
        <v>644.6763168535532</v>
      </c>
      <c r="AB12" s="142">
        <v>1025.3213776578696</v>
      </c>
      <c r="AC12" s="144">
        <v>141.91680012646478</v>
      </c>
      <c r="AD12" s="303">
        <v>2.0557029177718834E-2</v>
      </c>
      <c r="AE12" s="304">
        <v>0.54840848806366049</v>
      </c>
      <c r="AF12" s="305">
        <v>0.43103448275862066</v>
      </c>
    </row>
    <row r="13" spans="1:33" s="473" customFormat="1">
      <c r="A13" s="456" t="s">
        <v>562</v>
      </c>
      <c r="B13" s="457" t="s">
        <v>607</v>
      </c>
      <c r="C13" s="458">
        <v>23.14</v>
      </c>
      <c r="D13" s="459">
        <v>31.54</v>
      </c>
      <c r="E13" s="460">
        <v>72</v>
      </c>
      <c r="F13" s="461">
        <f t="shared" si="6"/>
        <v>5198</v>
      </c>
      <c r="G13" s="462">
        <f t="shared" si="7"/>
        <v>1662</v>
      </c>
      <c r="H13" s="463">
        <f t="shared" si="8"/>
        <v>815</v>
      </c>
      <c r="I13" s="464">
        <v>0.67723004694835676</v>
      </c>
      <c r="J13" s="465">
        <v>0.21654929577464788</v>
      </c>
      <c r="K13" s="466">
        <v>0.10622065727699531</v>
      </c>
      <c r="L13" s="460">
        <v>3.43</v>
      </c>
      <c r="M13" s="461">
        <f t="shared" si="9"/>
        <v>110</v>
      </c>
      <c r="N13" s="462">
        <f t="shared" si="10"/>
        <v>18</v>
      </c>
      <c r="O13" s="463">
        <f t="shared" si="11"/>
        <v>3</v>
      </c>
      <c r="P13" s="464">
        <v>0.83898305084745761</v>
      </c>
      <c r="Q13" s="465">
        <v>0.13559322033898305</v>
      </c>
      <c r="R13" s="466">
        <v>2.5423728813559324E-2</v>
      </c>
      <c r="S13" s="460">
        <v>4</v>
      </c>
      <c r="T13" s="461">
        <f t="shared" si="12"/>
        <v>341</v>
      </c>
      <c r="U13" s="462">
        <f t="shared" si="13"/>
        <v>143</v>
      </c>
      <c r="V13" s="463">
        <f t="shared" si="14"/>
        <v>196</v>
      </c>
      <c r="W13" s="464">
        <v>0.50078740157480317</v>
      </c>
      <c r="X13" s="465">
        <v>0.21102362204724409</v>
      </c>
      <c r="Y13" s="466">
        <v>0.28818897637795277</v>
      </c>
      <c r="Z13" s="460"/>
      <c r="AA13" s="467">
        <v>644.6763168535532</v>
      </c>
      <c r="AB13" s="468">
        <v>1023.1211171907926</v>
      </c>
      <c r="AC13" s="469">
        <v>146.31732106061872</v>
      </c>
      <c r="AD13" s="470">
        <v>2.0844761382336808E-2</v>
      </c>
      <c r="AE13" s="471">
        <v>0.54799780581459134</v>
      </c>
      <c r="AF13" s="472">
        <v>0.43115743280307184</v>
      </c>
      <c r="AG13" s="474" t="s">
        <v>1155</v>
      </c>
    </row>
    <row r="14" spans="1:33">
      <c r="A14" s="126" t="s">
        <v>563</v>
      </c>
      <c r="B14" s="129" t="s">
        <v>608</v>
      </c>
      <c r="C14" s="132">
        <v>31.54</v>
      </c>
      <c r="D14" s="130">
        <v>32.86</v>
      </c>
      <c r="E14" s="387">
        <v>72</v>
      </c>
      <c r="F14" s="136">
        <f t="shared" si="6"/>
        <v>5190</v>
      </c>
      <c r="G14" s="134">
        <f t="shared" si="7"/>
        <v>1635</v>
      </c>
      <c r="H14" s="138">
        <f t="shared" si="8"/>
        <v>851</v>
      </c>
      <c r="I14" s="291">
        <v>0.67617783676177834</v>
      </c>
      <c r="J14" s="292">
        <v>0.21300597213005973</v>
      </c>
      <c r="K14" s="293">
        <v>0.1108161911081619</v>
      </c>
      <c r="L14" s="387">
        <v>3.43</v>
      </c>
      <c r="M14" s="136">
        <f t="shared" si="9"/>
        <v>114</v>
      </c>
      <c r="N14" s="134">
        <f t="shared" si="10"/>
        <v>14</v>
      </c>
      <c r="O14" s="138">
        <f t="shared" si="11"/>
        <v>2</v>
      </c>
      <c r="P14" s="291">
        <v>0.8728813559322034</v>
      </c>
      <c r="Q14" s="292">
        <v>0.11016949152542373</v>
      </c>
      <c r="R14" s="293">
        <v>1.6949152542372881E-2</v>
      </c>
      <c r="S14" s="387">
        <v>4</v>
      </c>
      <c r="T14" s="136">
        <f t="shared" si="12"/>
        <v>341</v>
      </c>
      <c r="U14" s="134">
        <f t="shared" si="13"/>
        <v>143</v>
      </c>
      <c r="V14" s="138">
        <f t="shared" si="14"/>
        <v>196</v>
      </c>
      <c r="W14" s="291">
        <v>0.50078740157480317</v>
      </c>
      <c r="X14" s="292">
        <v>0.21102362204724409</v>
      </c>
      <c r="Y14" s="293">
        <v>0.28818897637795277</v>
      </c>
      <c r="Z14" s="387"/>
      <c r="AA14" s="141">
        <v>620.47345171570646</v>
      </c>
      <c r="AB14" s="142">
        <v>1007.7192939212538</v>
      </c>
      <c r="AC14" s="144">
        <v>141.91680012646478</v>
      </c>
      <c r="AD14" s="303">
        <v>2.0844761382336808E-2</v>
      </c>
      <c r="AE14" s="304">
        <v>0.54799780581459134</v>
      </c>
      <c r="AF14" s="305">
        <v>0.43115743280307184</v>
      </c>
    </row>
    <row r="15" spans="1:33">
      <c r="A15" s="126" t="s">
        <v>564</v>
      </c>
      <c r="B15" s="129" t="s">
        <v>609</v>
      </c>
      <c r="C15" s="132">
        <v>32.86</v>
      </c>
      <c r="D15" s="130">
        <v>34.67</v>
      </c>
      <c r="E15" s="387">
        <v>72</v>
      </c>
      <c r="F15" s="136">
        <f t="shared" si="6"/>
        <v>5190</v>
      </c>
      <c r="G15" s="134">
        <f t="shared" si="7"/>
        <v>1635</v>
      </c>
      <c r="H15" s="138">
        <f t="shared" si="8"/>
        <v>851</v>
      </c>
      <c r="I15" s="291">
        <v>0.67617783676177834</v>
      </c>
      <c r="J15" s="292">
        <v>0.21300597213005973</v>
      </c>
      <c r="K15" s="293">
        <v>0.1108161911081619</v>
      </c>
      <c r="L15" s="387">
        <v>3.43</v>
      </c>
      <c r="M15" s="136">
        <f t="shared" si="9"/>
        <v>114</v>
      </c>
      <c r="N15" s="134">
        <f t="shared" si="10"/>
        <v>14</v>
      </c>
      <c r="O15" s="138">
        <f t="shared" si="11"/>
        <v>2</v>
      </c>
      <c r="P15" s="291">
        <v>0.8728813559322034</v>
      </c>
      <c r="Q15" s="292">
        <v>0.11016949152542373</v>
      </c>
      <c r="R15" s="293">
        <v>1.6949152542372881E-2</v>
      </c>
      <c r="S15" s="387">
        <v>4</v>
      </c>
      <c r="T15" s="136">
        <f t="shared" si="12"/>
        <v>341</v>
      </c>
      <c r="U15" s="134">
        <f t="shared" si="13"/>
        <v>143</v>
      </c>
      <c r="V15" s="138">
        <f t="shared" si="14"/>
        <v>196</v>
      </c>
      <c r="W15" s="291">
        <v>0.50078740157480317</v>
      </c>
      <c r="X15" s="292">
        <v>0.21102362204724409</v>
      </c>
      <c r="Y15" s="293">
        <v>0.28818897637795277</v>
      </c>
      <c r="Z15" s="387"/>
      <c r="AA15" s="141">
        <v>618.27319124862947</v>
      </c>
      <c r="AB15" s="142">
        <v>1007.7192939212538</v>
      </c>
      <c r="AC15" s="144">
        <v>139.71653965938779</v>
      </c>
      <c r="AD15" s="303">
        <v>2.0844761382336808E-2</v>
      </c>
      <c r="AE15" s="304">
        <v>0.54799780581459134</v>
      </c>
      <c r="AF15" s="305">
        <v>0.43115743280307184</v>
      </c>
    </row>
    <row r="16" spans="1:33">
      <c r="A16" s="126" t="s">
        <v>565</v>
      </c>
      <c r="B16" s="129" t="s">
        <v>610</v>
      </c>
      <c r="C16" s="132">
        <v>34.67</v>
      </c>
      <c r="D16" s="130">
        <v>41.9</v>
      </c>
      <c r="E16" s="387">
        <v>72</v>
      </c>
      <c r="F16" s="136">
        <f t="shared" si="6"/>
        <v>5281</v>
      </c>
      <c r="G16" s="134">
        <f t="shared" si="7"/>
        <v>1664</v>
      </c>
      <c r="H16" s="138">
        <f t="shared" si="8"/>
        <v>731</v>
      </c>
      <c r="I16" s="291">
        <v>0.6880486158001351</v>
      </c>
      <c r="J16" s="292">
        <v>0.21674544226873735</v>
      </c>
      <c r="K16" s="293">
        <v>9.5205941931127622E-2</v>
      </c>
      <c r="L16" s="387">
        <v>3.43</v>
      </c>
      <c r="M16" s="136">
        <f t="shared" si="9"/>
        <v>114</v>
      </c>
      <c r="N16" s="134">
        <f t="shared" si="10"/>
        <v>14</v>
      </c>
      <c r="O16" s="138">
        <f t="shared" si="11"/>
        <v>2</v>
      </c>
      <c r="P16" s="291">
        <v>0.8728813559322034</v>
      </c>
      <c r="Q16" s="292">
        <v>0.11016949152542373</v>
      </c>
      <c r="R16" s="293">
        <v>1.6949152542372881E-2</v>
      </c>
      <c r="S16" s="387">
        <v>4</v>
      </c>
      <c r="T16" s="136">
        <f t="shared" si="12"/>
        <v>341</v>
      </c>
      <c r="U16" s="134">
        <f t="shared" si="13"/>
        <v>143</v>
      </c>
      <c r="V16" s="138">
        <f t="shared" si="14"/>
        <v>196</v>
      </c>
      <c r="W16" s="291">
        <v>0.50078740157480317</v>
      </c>
      <c r="X16" s="292">
        <v>0.21102362204724409</v>
      </c>
      <c r="Y16" s="293">
        <v>0.28818897637795277</v>
      </c>
      <c r="Z16" s="387"/>
      <c r="AA16" s="141">
        <v>621.57358194924495</v>
      </c>
      <c r="AB16" s="142">
        <v>1008.8194241547922</v>
      </c>
      <c r="AC16" s="144">
        <v>139.71653965938779</v>
      </c>
      <c r="AD16" s="303">
        <v>2.0844761382336808E-2</v>
      </c>
      <c r="AE16" s="304">
        <v>0.54799780581459134</v>
      </c>
      <c r="AF16" s="305">
        <v>0.43115743280307184</v>
      </c>
    </row>
    <row r="17" spans="1:32">
      <c r="A17" s="145" t="s">
        <v>566</v>
      </c>
      <c r="B17" s="146" t="s">
        <v>611</v>
      </c>
      <c r="C17" s="147">
        <v>41.9</v>
      </c>
      <c r="D17" s="148">
        <v>50.55</v>
      </c>
      <c r="E17" s="388">
        <v>72</v>
      </c>
      <c r="F17" s="149">
        <f t="shared" si="6"/>
        <v>5208</v>
      </c>
      <c r="G17" s="150">
        <f t="shared" si="7"/>
        <v>1902</v>
      </c>
      <c r="H17" s="151">
        <f t="shared" si="8"/>
        <v>565</v>
      </c>
      <c r="I17" s="294">
        <v>0.6785955435516543</v>
      </c>
      <c r="J17" s="295">
        <v>0.24780553679945982</v>
      </c>
      <c r="K17" s="296">
        <v>7.3598919648885888E-2</v>
      </c>
      <c r="L17" s="388">
        <v>3.43</v>
      </c>
      <c r="M17" s="149">
        <f t="shared" si="9"/>
        <v>110</v>
      </c>
      <c r="N17" s="150">
        <f t="shared" si="10"/>
        <v>19</v>
      </c>
      <c r="O17" s="151">
        <f t="shared" si="11"/>
        <v>2</v>
      </c>
      <c r="P17" s="294">
        <v>0.83898305084745761</v>
      </c>
      <c r="Q17" s="295">
        <v>0.1440677966101695</v>
      </c>
      <c r="R17" s="296">
        <v>1.6949152542372881E-2</v>
      </c>
      <c r="S17" s="388">
        <v>4</v>
      </c>
      <c r="T17" s="149">
        <f t="shared" si="12"/>
        <v>143</v>
      </c>
      <c r="U17" s="150">
        <f t="shared" si="13"/>
        <v>143</v>
      </c>
      <c r="V17" s="151">
        <f t="shared" si="14"/>
        <v>393</v>
      </c>
      <c r="W17" s="294">
        <v>0.21102362204724409</v>
      </c>
      <c r="X17" s="295">
        <v>0.21102362204724409</v>
      </c>
      <c r="Y17" s="296">
        <v>0.57795275590551176</v>
      </c>
      <c r="Z17" s="388"/>
      <c r="AA17" s="152">
        <v>620.47345171570646</v>
      </c>
      <c r="AB17" s="153">
        <v>1008.8194241547922</v>
      </c>
      <c r="AC17" s="154">
        <v>138.6164094258493</v>
      </c>
      <c r="AD17" s="306">
        <v>2.0844761382336808E-2</v>
      </c>
      <c r="AE17" s="307">
        <v>0.54799780581459134</v>
      </c>
      <c r="AF17" s="308">
        <v>0.43115743280307184</v>
      </c>
    </row>
    <row r="18" spans="1:32">
      <c r="A18" s="126" t="s">
        <v>567</v>
      </c>
      <c r="B18" s="129" t="s">
        <v>612</v>
      </c>
      <c r="C18" s="132">
        <v>50.55</v>
      </c>
      <c r="D18" s="130">
        <v>61.4</v>
      </c>
      <c r="E18" s="387">
        <v>72</v>
      </c>
      <c r="F18" s="136">
        <f t="shared" si="6"/>
        <v>5210</v>
      </c>
      <c r="G18" s="134">
        <f t="shared" si="7"/>
        <v>1901</v>
      </c>
      <c r="H18" s="138">
        <f t="shared" si="8"/>
        <v>565</v>
      </c>
      <c r="I18" s="291">
        <v>0.67881241565452088</v>
      </c>
      <c r="J18" s="292">
        <v>0.24763832658569501</v>
      </c>
      <c r="K18" s="293">
        <v>7.3549257759784076E-2</v>
      </c>
      <c r="L18" s="387">
        <v>3.43</v>
      </c>
      <c r="M18" s="136">
        <f t="shared" si="9"/>
        <v>110</v>
      </c>
      <c r="N18" s="134">
        <f t="shared" si="10"/>
        <v>19</v>
      </c>
      <c r="O18" s="138">
        <f t="shared" si="11"/>
        <v>2</v>
      </c>
      <c r="P18" s="291">
        <v>0.83898305084745761</v>
      </c>
      <c r="Q18" s="292">
        <v>0.1440677966101695</v>
      </c>
      <c r="R18" s="293">
        <v>1.6949152542372881E-2</v>
      </c>
      <c r="S18" s="387">
        <v>4</v>
      </c>
      <c r="T18" s="136">
        <f t="shared" si="12"/>
        <v>143</v>
      </c>
      <c r="U18" s="134">
        <f t="shared" si="13"/>
        <v>143</v>
      </c>
      <c r="V18" s="138">
        <f t="shared" si="14"/>
        <v>393</v>
      </c>
      <c r="W18" s="291">
        <v>0.21102362204724409</v>
      </c>
      <c r="X18" s="292">
        <v>0.21102362204724409</v>
      </c>
      <c r="Y18" s="293">
        <v>0.57795275590551176</v>
      </c>
      <c r="Z18" s="387"/>
      <c r="AA18" s="141">
        <v>620.47345171570646</v>
      </c>
      <c r="AB18" s="142">
        <v>1005.5190334541768</v>
      </c>
      <c r="AC18" s="144">
        <v>138.6164094258493</v>
      </c>
      <c r="AD18" s="303">
        <v>2.0844761382336808E-2</v>
      </c>
      <c r="AE18" s="304">
        <v>0.54799780581459134</v>
      </c>
      <c r="AF18" s="305">
        <v>0.43115743280307184</v>
      </c>
    </row>
    <row r="19" spans="1:32">
      <c r="A19" s="126" t="s">
        <v>568</v>
      </c>
      <c r="B19" s="129" t="s">
        <v>613</v>
      </c>
      <c r="C19" s="132">
        <v>61.4</v>
      </c>
      <c r="D19" s="130">
        <v>69.650000000000006</v>
      </c>
      <c r="E19" s="387">
        <v>72</v>
      </c>
      <c r="F19" s="136">
        <f t="shared" si="6"/>
        <v>5074</v>
      </c>
      <c r="G19" s="134">
        <f t="shared" si="7"/>
        <v>1902</v>
      </c>
      <c r="H19" s="138">
        <f t="shared" si="8"/>
        <v>700</v>
      </c>
      <c r="I19" s="291">
        <v>0.6610398379473329</v>
      </c>
      <c r="J19" s="292">
        <v>0.24780553679945982</v>
      </c>
      <c r="K19" s="293">
        <v>9.1154625253207291E-2</v>
      </c>
      <c r="L19" s="387">
        <v>3.43</v>
      </c>
      <c r="M19" s="136">
        <f t="shared" si="9"/>
        <v>110</v>
      </c>
      <c r="N19" s="134">
        <f t="shared" si="10"/>
        <v>19</v>
      </c>
      <c r="O19" s="138">
        <f t="shared" si="11"/>
        <v>2</v>
      </c>
      <c r="P19" s="291">
        <v>0.83898305084745761</v>
      </c>
      <c r="Q19" s="292">
        <v>0.1440677966101695</v>
      </c>
      <c r="R19" s="293">
        <v>1.6949152542372881E-2</v>
      </c>
      <c r="S19" s="387">
        <v>4</v>
      </c>
      <c r="T19" s="136">
        <f t="shared" si="12"/>
        <v>143</v>
      </c>
      <c r="U19" s="134">
        <f t="shared" si="13"/>
        <v>143</v>
      </c>
      <c r="V19" s="138">
        <f t="shared" si="14"/>
        <v>393</v>
      </c>
      <c r="W19" s="291">
        <v>0.21102362204724409</v>
      </c>
      <c r="X19" s="292">
        <v>0.21102362204724409</v>
      </c>
      <c r="Y19" s="293">
        <v>0.57795275590551176</v>
      </c>
      <c r="Z19" s="387"/>
      <c r="AA19" s="141">
        <v>622.67371218278345</v>
      </c>
      <c r="AB19" s="142">
        <v>1005.5190334541768</v>
      </c>
      <c r="AC19" s="144">
        <v>138.6164094258493</v>
      </c>
      <c r="AD19" s="303">
        <v>2.0844761382336808E-2</v>
      </c>
      <c r="AE19" s="304">
        <v>0.54799780581459134</v>
      </c>
      <c r="AF19" s="305">
        <v>0.43115743280307184</v>
      </c>
    </row>
    <row r="20" spans="1:32">
      <c r="A20" s="126" t="s">
        <v>569</v>
      </c>
      <c r="B20" s="129" t="s">
        <v>614</v>
      </c>
      <c r="C20" s="132">
        <v>69.650000000000006</v>
      </c>
      <c r="D20" s="130">
        <v>76.010000000000005</v>
      </c>
      <c r="E20" s="387">
        <v>72</v>
      </c>
      <c r="F20" s="136">
        <f t="shared" si="6"/>
        <v>5072</v>
      </c>
      <c r="G20" s="134">
        <f t="shared" si="7"/>
        <v>1903</v>
      </c>
      <c r="H20" s="138">
        <f t="shared" si="8"/>
        <v>700</v>
      </c>
      <c r="I20" s="291">
        <v>0.66081081081081083</v>
      </c>
      <c r="J20" s="292">
        <v>0.24797297297297297</v>
      </c>
      <c r="K20" s="293">
        <v>9.1216216216216214E-2</v>
      </c>
      <c r="L20" s="387">
        <v>3.43</v>
      </c>
      <c r="M20" s="136">
        <f t="shared" si="9"/>
        <v>110</v>
      </c>
      <c r="N20" s="134">
        <f t="shared" si="10"/>
        <v>19</v>
      </c>
      <c r="O20" s="138">
        <f t="shared" si="11"/>
        <v>2</v>
      </c>
      <c r="P20" s="291">
        <v>0.83898305084745761</v>
      </c>
      <c r="Q20" s="292">
        <v>0.1440677966101695</v>
      </c>
      <c r="R20" s="293">
        <v>1.6949152542372881E-2</v>
      </c>
      <c r="S20" s="387">
        <v>4</v>
      </c>
      <c r="T20" s="136">
        <f t="shared" si="12"/>
        <v>143</v>
      </c>
      <c r="U20" s="134">
        <f t="shared" si="13"/>
        <v>143</v>
      </c>
      <c r="V20" s="138">
        <f t="shared" si="14"/>
        <v>393</v>
      </c>
      <c r="W20" s="291">
        <v>0.21102362204724409</v>
      </c>
      <c r="X20" s="292">
        <v>0.21102362204724409</v>
      </c>
      <c r="Y20" s="293">
        <v>0.57795275590551176</v>
      </c>
      <c r="Z20" s="387"/>
      <c r="AA20" s="141">
        <v>622.67371218278345</v>
      </c>
      <c r="AB20" s="142">
        <v>1007.7192939212538</v>
      </c>
      <c r="AC20" s="144">
        <v>138.6164094258493</v>
      </c>
      <c r="AD20" s="303">
        <v>2.0844761382336808E-2</v>
      </c>
      <c r="AE20" s="304">
        <v>0.54799780581459134</v>
      </c>
      <c r="AF20" s="305">
        <v>0.43115743280307184</v>
      </c>
    </row>
    <row r="21" spans="1:32">
      <c r="A21" s="145" t="s">
        <v>1148</v>
      </c>
      <c r="B21" s="146" t="s">
        <v>1147</v>
      </c>
      <c r="C21" s="147">
        <v>76.010000000000005</v>
      </c>
      <c r="D21" s="148">
        <v>83.9</v>
      </c>
      <c r="E21" s="388">
        <v>72</v>
      </c>
      <c r="F21" s="149">
        <f t="shared" si="6"/>
        <v>5069</v>
      </c>
      <c r="G21" s="150">
        <f t="shared" si="7"/>
        <v>1904</v>
      </c>
      <c r="H21" s="151">
        <f t="shared" si="8"/>
        <v>702</v>
      </c>
      <c r="I21" s="294">
        <v>0.66047176554681919</v>
      </c>
      <c r="J21" s="295">
        <v>0.24803431022158684</v>
      </c>
      <c r="K21" s="296">
        <v>9.1493924231593998E-2</v>
      </c>
      <c r="L21" s="388">
        <v>3.43</v>
      </c>
      <c r="M21" s="149">
        <f t="shared" si="9"/>
        <v>112</v>
      </c>
      <c r="N21" s="150">
        <f t="shared" si="10"/>
        <v>18</v>
      </c>
      <c r="O21" s="151">
        <f t="shared" si="11"/>
        <v>1</v>
      </c>
      <c r="P21" s="294">
        <v>0.85185185185185186</v>
      </c>
      <c r="Q21" s="295">
        <v>0.1388888888888889</v>
      </c>
      <c r="R21" s="296">
        <v>9.2592592592592587E-3</v>
      </c>
      <c r="S21" s="388">
        <v>4</v>
      </c>
      <c r="T21" s="149">
        <f t="shared" si="12"/>
        <v>143</v>
      </c>
      <c r="U21" s="150">
        <f t="shared" si="13"/>
        <v>143</v>
      </c>
      <c r="V21" s="151">
        <f t="shared" si="14"/>
        <v>393</v>
      </c>
      <c r="W21" s="294">
        <v>0.21070234113712374</v>
      </c>
      <c r="X21" s="295">
        <v>0.21070234113712374</v>
      </c>
      <c r="Y21" s="296">
        <v>0.57859531772575246</v>
      </c>
      <c r="Z21" s="388"/>
      <c r="AA21" s="152">
        <v>563.26667957170514</v>
      </c>
      <c r="AB21" s="153">
        <v>996.71799158586884</v>
      </c>
      <c r="AC21" s="154">
        <v>138.6164094258493</v>
      </c>
      <c r="AD21" s="306">
        <v>2.1052631578947368E-2</v>
      </c>
      <c r="AE21" s="307">
        <v>0.54605263157894735</v>
      </c>
      <c r="AF21" s="308">
        <v>0.43289473684210528</v>
      </c>
    </row>
    <row r="22" spans="1:32">
      <c r="A22" s="126" t="s">
        <v>570</v>
      </c>
      <c r="B22" s="129" t="s">
        <v>615</v>
      </c>
      <c r="C22" s="132">
        <v>83.9</v>
      </c>
      <c r="D22" s="130">
        <v>85.18</v>
      </c>
      <c r="E22" s="387">
        <v>72</v>
      </c>
      <c r="F22" s="136">
        <f t="shared" si="6"/>
        <v>5074</v>
      </c>
      <c r="G22" s="134">
        <f t="shared" si="7"/>
        <v>1902</v>
      </c>
      <c r="H22" s="138">
        <f t="shared" si="8"/>
        <v>700</v>
      </c>
      <c r="I22" s="291">
        <v>0.6610398379473329</v>
      </c>
      <c r="J22" s="292">
        <v>0.24780553679945982</v>
      </c>
      <c r="K22" s="293">
        <v>9.1154625253207291E-2</v>
      </c>
      <c r="L22" s="387">
        <v>3.43</v>
      </c>
      <c r="M22" s="136">
        <f t="shared" si="9"/>
        <v>110</v>
      </c>
      <c r="N22" s="134">
        <f t="shared" si="10"/>
        <v>19</v>
      </c>
      <c r="O22" s="138">
        <f t="shared" si="11"/>
        <v>2</v>
      </c>
      <c r="P22" s="291">
        <v>0.83898305084745761</v>
      </c>
      <c r="Q22" s="292">
        <v>0.1440677966101695</v>
      </c>
      <c r="R22" s="293">
        <v>1.6949152542372881E-2</v>
      </c>
      <c r="S22" s="387">
        <v>4</v>
      </c>
      <c r="T22" s="136">
        <f t="shared" si="12"/>
        <v>143</v>
      </c>
      <c r="U22" s="134">
        <f t="shared" si="13"/>
        <v>143</v>
      </c>
      <c r="V22" s="138">
        <f t="shared" si="14"/>
        <v>393</v>
      </c>
      <c r="W22" s="291">
        <v>0.21102362204724409</v>
      </c>
      <c r="X22" s="292">
        <v>0.21102362204724409</v>
      </c>
      <c r="Y22" s="293">
        <v>0.57795275590551176</v>
      </c>
      <c r="Z22" s="387"/>
      <c r="AA22" s="141">
        <v>559.96628887108966</v>
      </c>
      <c r="AB22" s="142">
        <v>996.71799158586884</v>
      </c>
      <c r="AC22" s="144">
        <v>137.51627919231083</v>
      </c>
      <c r="AD22" s="303">
        <v>2.0702634880803011E-2</v>
      </c>
      <c r="AE22" s="304">
        <v>0.54830614805520705</v>
      </c>
      <c r="AF22" s="305">
        <v>0.43099121706398996</v>
      </c>
    </row>
    <row r="23" spans="1:32">
      <c r="A23" s="126" t="s">
        <v>571</v>
      </c>
      <c r="B23" s="129" t="s">
        <v>616</v>
      </c>
      <c r="C23" s="132">
        <v>85.18</v>
      </c>
      <c r="D23" s="130">
        <v>93.7</v>
      </c>
      <c r="E23" s="387">
        <v>72</v>
      </c>
      <c r="F23" s="136">
        <f t="shared" si="6"/>
        <v>5074</v>
      </c>
      <c r="G23" s="134">
        <f t="shared" si="7"/>
        <v>1902</v>
      </c>
      <c r="H23" s="138">
        <f t="shared" si="8"/>
        <v>700</v>
      </c>
      <c r="I23" s="291">
        <v>0.6610398379473329</v>
      </c>
      <c r="J23" s="292">
        <v>0.24780553679945982</v>
      </c>
      <c r="K23" s="293">
        <v>9.1154625253207291E-2</v>
      </c>
      <c r="L23" s="387">
        <v>3.43</v>
      </c>
      <c r="M23" s="136">
        <f t="shared" si="9"/>
        <v>110</v>
      </c>
      <c r="N23" s="134">
        <f t="shared" si="10"/>
        <v>19</v>
      </c>
      <c r="O23" s="138">
        <f t="shared" si="11"/>
        <v>2</v>
      </c>
      <c r="P23" s="291">
        <v>0.83898305084745761</v>
      </c>
      <c r="Q23" s="292">
        <v>0.1440677966101695</v>
      </c>
      <c r="R23" s="293">
        <v>1.6949152542372881E-2</v>
      </c>
      <c r="S23" s="387">
        <v>4</v>
      </c>
      <c r="T23" s="136">
        <f t="shared" si="12"/>
        <v>143</v>
      </c>
      <c r="U23" s="134">
        <f t="shared" si="13"/>
        <v>143</v>
      </c>
      <c r="V23" s="138">
        <f t="shared" si="14"/>
        <v>393</v>
      </c>
      <c r="W23" s="291">
        <v>0.21102362204724409</v>
      </c>
      <c r="X23" s="292">
        <v>0.21102362204724409</v>
      </c>
      <c r="Y23" s="293">
        <v>0.57795275590551176</v>
      </c>
      <c r="Z23" s="387"/>
      <c r="AA23" s="141">
        <v>559.96628887108966</v>
      </c>
      <c r="AB23" s="142">
        <v>996.71799158586884</v>
      </c>
      <c r="AC23" s="144">
        <v>137.51627919231083</v>
      </c>
      <c r="AD23" s="303">
        <v>2.0702634880803011E-2</v>
      </c>
      <c r="AE23" s="304">
        <v>0.54830614805520705</v>
      </c>
      <c r="AF23" s="305">
        <v>0.43099121706398996</v>
      </c>
    </row>
    <row r="24" spans="1:32">
      <c r="A24" s="145" t="s">
        <v>572</v>
      </c>
      <c r="B24" s="146" t="s">
        <v>617</v>
      </c>
      <c r="C24" s="147">
        <v>93.7</v>
      </c>
      <c r="D24" s="148">
        <v>96.23</v>
      </c>
      <c r="E24" s="388">
        <v>72</v>
      </c>
      <c r="F24" s="149">
        <f t="shared" si="6"/>
        <v>5205</v>
      </c>
      <c r="G24" s="150">
        <f t="shared" si="7"/>
        <v>1595</v>
      </c>
      <c r="H24" s="151">
        <f t="shared" si="8"/>
        <v>875</v>
      </c>
      <c r="I24" s="294">
        <v>0.67813765182186236</v>
      </c>
      <c r="J24" s="295">
        <v>0.2078272604588394</v>
      </c>
      <c r="K24" s="296">
        <v>0.11403508771929824</v>
      </c>
      <c r="L24" s="388">
        <v>3.43</v>
      </c>
      <c r="M24" s="149">
        <f t="shared" si="9"/>
        <v>114</v>
      </c>
      <c r="N24" s="150">
        <f t="shared" si="10"/>
        <v>15</v>
      </c>
      <c r="O24" s="151">
        <f t="shared" si="11"/>
        <v>2</v>
      </c>
      <c r="P24" s="294">
        <v>0.87179487179487181</v>
      </c>
      <c r="Q24" s="295">
        <v>0.1111111111111111</v>
      </c>
      <c r="R24" s="296">
        <v>1.7094017094017096E-2</v>
      </c>
      <c r="S24" s="388">
        <v>4</v>
      </c>
      <c r="T24" s="149">
        <f t="shared" si="12"/>
        <v>143</v>
      </c>
      <c r="U24" s="150">
        <f t="shared" si="13"/>
        <v>143</v>
      </c>
      <c r="V24" s="151">
        <f t="shared" si="14"/>
        <v>393</v>
      </c>
      <c r="W24" s="294">
        <v>0.21102362204724409</v>
      </c>
      <c r="X24" s="295">
        <v>0.21102362204724409</v>
      </c>
      <c r="Y24" s="296">
        <v>0.57795275590551176</v>
      </c>
      <c r="Z24" s="388"/>
      <c r="AA24" s="152">
        <v>557.76602840401267</v>
      </c>
      <c r="AB24" s="153">
        <v>995.61786135233035</v>
      </c>
      <c r="AC24" s="154">
        <v>138.6164094258493</v>
      </c>
      <c r="AD24" s="306">
        <v>2.0557029177718834E-2</v>
      </c>
      <c r="AE24" s="307">
        <v>0.54840848806366049</v>
      </c>
      <c r="AF24" s="308">
        <v>0.43103448275862066</v>
      </c>
    </row>
    <row r="25" spans="1:32">
      <c r="A25" s="126" t="s">
        <v>1150</v>
      </c>
      <c r="B25" s="129" t="s">
        <v>1149</v>
      </c>
      <c r="C25" s="132">
        <v>96.23</v>
      </c>
      <c r="D25" s="130">
        <v>105.47</v>
      </c>
      <c r="E25" s="387">
        <v>72</v>
      </c>
      <c r="F25" s="136">
        <f t="shared" si="6"/>
        <v>5197</v>
      </c>
      <c r="G25" s="134">
        <f t="shared" si="7"/>
        <v>1601</v>
      </c>
      <c r="H25" s="138">
        <f t="shared" si="8"/>
        <v>877</v>
      </c>
      <c r="I25" s="291">
        <v>0.67714285714285716</v>
      </c>
      <c r="J25" s="292">
        <v>0.20857142857142857</v>
      </c>
      <c r="K25" s="293">
        <v>0.11428571428571428</v>
      </c>
      <c r="L25" s="387">
        <v>3.43</v>
      </c>
      <c r="M25" s="136">
        <f t="shared" si="9"/>
        <v>115</v>
      </c>
      <c r="N25" s="134">
        <f t="shared" si="10"/>
        <v>15</v>
      </c>
      <c r="O25" s="138">
        <f t="shared" si="11"/>
        <v>1</v>
      </c>
      <c r="P25" s="291">
        <v>0.87962962962962965</v>
      </c>
      <c r="Q25" s="292">
        <v>0.1111111111111111</v>
      </c>
      <c r="R25" s="293">
        <v>9.2592592592592587E-3</v>
      </c>
      <c r="S25" s="387">
        <v>4</v>
      </c>
      <c r="T25" s="136">
        <f t="shared" si="12"/>
        <v>143</v>
      </c>
      <c r="U25" s="134">
        <f t="shared" si="13"/>
        <v>143</v>
      </c>
      <c r="V25" s="138">
        <f t="shared" si="14"/>
        <v>393</v>
      </c>
      <c r="W25" s="291">
        <v>0.21070234113712374</v>
      </c>
      <c r="X25" s="292">
        <v>0.21070234113712374</v>
      </c>
      <c r="Y25" s="293">
        <v>0.57859531772575246</v>
      </c>
      <c r="Z25" s="387"/>
      <c r="AA25" s="141">
        <v>556.66589817047418</v>
      </c>
      <c r="AB25" s="142">
        <v>995.61786135233035</v>
      </c>
      <c r="AC25" s="144">
        <v>137.51627919231083</v>
      </c>
      <c r="AD25" s="303">
        <v>2.09351011863224E-2</v>
      </c>
      <c r="AE25" s="304">
        <v>0.54640614096301465</v>
      </c>
      <c r="AF25" s="305">
        <v>0.43265875785066293</v>
      </c>
    </row>
    <row r="26" spans="1:32">
      <c r="A26" s="126" t="s">
        <v>573</v>
      </c>
      <c r="B26" s="129" t="s">
        <v>618</v>
      </c>
      <c r="C26" s="132">
        <v>105.47</v>
      </c>
      <c r="D26" s="130">
        <v>112.93</v>
      </c>
      <c r="E26" s="387">
        <v>72</v>
      </c>
      <c r="F26" s="136">
        <f t="shared" si="6"/>
        <v>5101</v>
      </c>
      <c r="G26" s="134">
        <f t="shared" si="7"/>
        <v>1460</v>
      </c>
      <c r="H26" s="138">
        <f t="shared" si="8"/>
        <v>1113</v>
      </c>
      <c r="I26" s="291">
        <v>0.66464237516869096</v>
      </c>
      <c r="J26" s="292">
        <v>0.19028340080971659</v>
      </c>
      <c r="K26" s="293">
        <v>0.14507422402159245</v>
      </c>
      <c r="L26" s="387">
        <v>3.43</v>
      </c>
      <c r="M26" s="136">
        <f t="shared" si="9"/>
        <v>115</v>
      </c>
      <c r="N26" s="134">
        <f t="shared" si="10"/>
        <v>11</v>
      </c>
      <c r="O26" s="138">
        <f t="shared" si="11"/>
        <v>5</v>
      </c>
      <c r="P26" s="291">
        <v>0.87931034482758619</v>
      </c>
      <c r="Q26" s="292">
        <v>8.6206896551724144E-2</v>
      </c>
      <c r="R26" s="293">
        <v>3.4482758620689655E-2</v>
      </c>
      <c r="S26" s="387">
        <v>4</v>
      </c>
      <c r="T26" s="136">
        <f t="shared" si="12"/>
        <v>143</v>
      </c>
      <c r="U26" s="134">
        <f t="shared" si="13"/>
        <v>143</v>
      </c>
      <c r="V26" s="138">
        <f t="shared" si="14"/>
        <v>393</v>
      </c>
      <c r="W26" s="291">
        <v>0.21102362204724409</v>
      </c>
      <c r="X26" s="292">
        <v>0.21102362204724409</v>
      </c>
      <c r="Y26" s="293">
        <v>0.57795275590551176</v>
      </c>
      <c r="Z26" s="387"/>
      <c r="AA26" s="141">
        <v>555.56576793693569</v>
      </c>
      <c r="AB26" s="142">
        <v>993.41760088525336</v>
      </c>
      <c r="AC26" s="144">
        <v>135.31601872523385</v>
      </c>
      <c r="AD26" s="303">
        <v>2.0557029177718834E-2</v>
      </c>
      <c r="AE26" s="304">
        <v>0.54840848806366049</v>
      </c>
      <c r="AF26" s="305">
        <v>0.43103448275862066</v>
      </c>
    </row>
    <row r="27" spans="1:32">
      <c r="A27" s="145" t="s">
        <v>574</v>
      </c>
      <c r="B27" s="146" t="s">
        <v>619</v>
      </c>
      <c r="C27" s="147">
        <v>112.93</v>
      </c>
      <c r="D27" s="148">
        <v>114.84399999999999</v>
      </c>
      <c r="E27" s="388">
        <v>72</v>
      </c>
      <c r="F27" s="149">
        <f t="shared" si="6"/>
        <v>5101</v>
      </c>
      <c r="G27" s="150">
        <f t="shared" si="7"/>
        <v>1460</v>
      </c>
      <c r="H27" s="151">
        <f t="shared" si="8"/>
        <v>1113</v>
      </c>
      <c r="I27" s="294">
        <v>0.66464237516869096</v>
      </c>
      <c r="J27" s="295">
        <v>0.19028340080971659</v>
      </c>
      <c r="K27" s="296">
        <v>0.14507422402159245</v>
      </c>
      <c r="L27" s="388">
        <v>3.43</v>
      </c>
      <c r="M27" s="149">
        <f t="shared" si="9"/>
        <v>115</v>
      </c>
      <c r="N27" s="150">
        <f t="shared" si="10"/>
        <v>11</v>
      </c>
      <c r="O27" s="151">
        <f t="shared" si="11"/>
        <v>5</v>
      </c>
      <c r="P27" s="294">
        <v>0.87931034482758619</v>
      </c>
      <c r="Q27" s="295">
        <v>8.6206896551724144E-2</v>
      </c>
      <c r="R27" s="296">
        <v>3.4482758620689655E-2</v>
      </c>
      <c r="S27" s="388">
        <v>4</v>
      </c>
      <c r="T27" s="149">
        <f t="shared" si="12"/>
        <v>143</v>
      </c>
      <c r="U27" s="150">
        <f t="shared" si="13"/>
        <v>143</v>
      </c>
      <c r="V27" s="151">
        <f t="shared" si="14"/>
        <v>393</v>
      </c>
      <c r="W27" s="294">
        <v>0.21102362204724409</v>
      </c>
      <c r="X27" s="295">
        <v>0.21102362204724409</v>
      </c>
      <c r="Y27" s="296">
        <v>0.57795275590551176</v>
      </c>
      <c r="Z27" s="388"/>
      <c r="AA27" s="152">
        <v>555.56576793693569</v>
      </c>
      <c r="AB27" s="153">
        <v>993.41760088525336</v>
      </c>
      <c r="AC27" s="154">
        <v>135.31601872523385</v>
      </c>
      <c r="AD27" s="306">
        <v>2.0557029177718834E-2</v>
      </c>
      <c r="AE27" s="307">
        <v>0.54840848806366049</v>
      </c>
      <c r="AF27" s="308">
        <v>0.43103448275862066</v>
      </c>
    </row>
    <row r="28" spans="1:32">
      <c r="A28" s="126" t="s">
        <v>575</v>
      </c>
      <c r="B28" s="129" t="s">
        <v>620</v>
      </c>
      <c r="C28" s="132">
        <v>114.84399999999999</v>
      </c>
      <c r="D28" s="130">
        <v>125.5</v>
      </c>
      <c r="E28" s="387">
        <v>72</v>
      </c>
      <c r="F28" s="136">
        <f t="shared" si="6"/>
        <v>5101</v>
      </c>
      <c r="G28" s="134">
        <f t="shared" si="7"/>
        <v>1460</v>
      </c>
      <c r="H28" s="138">
        <f t="shared" si="8"/>
        <v>1113</v>
      </c>
      <c r="I28" s="291">
        <v>0.66464237516869096</v>
      </c>
      <c r="J28" s="292">
        <v>0.19028340080971659</v>
      </c>
      <c r="K28" s="293">
        <v>0.14507422402159245</v>
      </c>
      <c r="L28" s="387">
        <v>3.43</v>
      </c>
      <c r="M28" s="136">
        <f t="shared" si="9"/>
        <v>115</v>
      </c>
      <c r="N28" s="134">
        <f t="shared" si="10"/>
        <v>11</v>
      </c>
      <c r="O28" s="138">
        <f t="shared" si="11"/>
        <v>5</v>
      </c>
      <c r="P28" s="291">
        <v>0.87931034482758619</v>
      </c>
      <c r="Q28" s="292">
        <v>8.6206896551724144E-2</v>
      </c>
      <c r="R28" s="293">
        <v>3.4482758620689655E-2</v>
      </c>
      <c r="S28" s="387">
        <v>4</v>
      </c>
      <c r="T28" s="136">
        <f t="shared" si="12"/>
        <v>143</v>
      </c>
      <c r="U28" s="134">
        <f t="shared" si="13"/>
        <v>143</v>
      </c>
      <c r="V28" s="138">
        <f t="shared" si="14"/>
        <v>393</v>
      </c>
      <c r="W28" s="291">
        <v>0.21102362204724409</v>
      </c>
      <c r="X28" s="292">
        <v>0.21102362204724409</v>
      </c>
      <c r="Y28" s="293">
        <v>0.57795275590551176</v>
      </c>
      <c r="Z28" s="387"/>
      <c r="AA28" s="141">
        <v>556.66589817047418</v>
      </c>
      <c r="AB28" s="142">
        <v>994.51773111879186</v>
      </c>
      <c r="AC28" s="144">
        <v>137.51627919231083</v>
      </c>
      <c r="AD28" s="303">
        <v>2.0557029177718834E-2</v>
      </c>
      <c r="AE28" s="304">
        <v>0.54840848806366049</v>
      </c>
      <c r="AF28" s="305">
        <v>0.43103448275862066</v>
      </c>
    </row>
    <row r="29" spans="1:32">
      <c r="A29" s="126" t="s">
        <v>576</v>
      </c>
      <c r="B29" s="129" t="s">
        <v>621</v>
      </c>
      <c r="C29" s="132">
        <v>125.5</v>
      </c>
      <c r="D29" s="130">
        <v>144.5</v>
      </c>
      <c r="E29" s="387">
        <v>0</v>
      </c>
      <c r="F29" s="136">
        <f t="shared" si="6"/>
        <v>0</v>
      </c>
      <c r="G29" s="134">
        <f t="shared" si="7"/>
        <v>0</v>
      </c>
      <c r="H29" s="138">
        <f t="shared" si="8"/>
        <v>0</v>
      </c>
      <c r="I29" s="291">
        <v>1</v>
      </c>
      <c r="J29" s="292">
        <v>0</v>
      </c>
      <c r="K29" s="293">
        <v>0</v>
      </c>
      <c r="L29" s="387">
        <v>3.43</v>
      </c>
      <c r="M29" s="136">
        <f t="shared" si="9"/>
        <v>131</v>
      </c>
      <c r="N29" s="134">
        <f t="shared" si="10"/>
        <v>0</v>
      </c>
      <c r="O29" s="138">
        <f t="shared" si="11"/>
        <v>0</v>
      </c>
      <c r="P29" s="291">
        <v>1</v>
      </c>
      <c r="Q29" s="292">
        <v>0</v>
      </c>
      <c r="R29" s="293">
        <v>0</v>
      </c>
      <c r="S29" s="387">
        <v>4</v>
      </c>
      <c r="T29" s="136">
        <f t="shared" si="12"/>
        <v>143</v>
      </c>
      <c r="U29" s="134">
        <f t="shared" si="13"/>
        <v>143</v>
      </c>
      <c r="V29" s="138">
        <f t="shared" si="14"/>
        <v>393</v>
      </c>
      <c r="W29" s="291">
        <v>0.21102362204724409</v>
      </c>
      <c r="X29" s="292">
        <v>0.21102362204724409</v>
      </c>
      <c r="Y29" s="293">
        <v>0.57795275590551176</v>
      </c>
      <c r="Z29" s="387"/>
      <c r="AA29" s="141">
        <v>555.56576793693569</v>
      </c>
      <c r="AB29" s="142">
        <v>990.117210184638</v>
      </c>
      <c r="AC29" s="144">
        <v>126.51497685692595</v>
      </c>
      <c r="AD29" s="303">
        <v>0.16699801192842942</v>
      </c>
      <c r="AE29" s="304">
        <v>0.54804506295559974</v>
      </c>
      <c r="AF29" s="305">
        <v>0.28495692511597082</v>
      </c>
    </row>
    <row r="30" spans="1:32">
      <c r="A30" s="126" t="s">
        <v>577</v>
      </c>
      <c r="B30" s="129" t="s">
        <v>622</v>
      </c>
      <c r="C30" s="132">
        <v>144.5</v>
      </c>
      <c r="D30" s="130">
        <v>170.07</v>
      </c>
      <c r="E30" s="387">
        <v>0</v>
      </c>
      <c r="F30" s="136">
        <f t="shared" si="6"/>
        <v>0</v>
      </c>
      <c r="G30" s="134">
        <f t="shared" si="7"/>
        <v>0</v>
      </c>
      <c r="H30" s="138">
        <f t="shared" si="8"/>
        <v>0</v>
      </c>
      <c r="I30" s="291">
        <v>1</v>
      </c>
      <c r="J30" s="292">
        <v>0</v>
      </c>
      <c r="K30" s="293">
        <v>0</v>
      </c>
      <c r="L30" s="387">
        <v>3.43</v>
      </c>
      <c r="M30" s="136">
        <f t="shared" si="9"/>
        <v>131</v>
      </c>
      <c r="N30" s="134">
        <f t="shared" si="10"/>
        <v>0</v>
      </c>
      <c r="O30" s="138">
        <f t="shared" si="11"/>
        <v>0</v>
      </c>
      <c r="P30" s="291">
        <v>1</v>
      </c>
      <c r="Q30" s="292">
        <v>0</v>
      </c>
      <c r="R30" s="293">
        <v>0</v>
      </c>
      <c r="S30" s="387">
        <v>4</v>
      </c>
      <c r="T30" s="136">
        <f t="shared" si="12"/>
        <v>143</v>
      </c>
      <c r="U30" s="134">
        <f t="shared" si="13"/>
        <v>143</v>
      </c>
      <c r="V30" s="138">
        <f t="shared" si="14"/>
        <v>393</v>
      </c>
      <c r="W30" s="291">
        <v>0.21102362204724409</v>
      </c>
      <c r="X30" s="292">
        <v>0.21102362204724409</v>
      </c>
      <c r="Y30" s="293">
        <v>0.57795275590551176</v>
      </c>
      <c r="Z30" s="387"/>
      <c r="AA30" s="141">
        <v>550.06511676924333</v>
      </c>
      <c r="AB30" s="142">
        <v>990.117210184638</v>
      </c>
      <c r="AC30" s="144">
        <v>126.51497685692595</v>
      </c>
      <c r="AD30" s="303">
        <v>0.16699801192842942</v>
      </c>
      <c r="AE30" s="304">
        <v>0.54804506295559974</v>
      </c>
      <c r="AF30" s="305">
        <v>0.28495692511597082</v>
      </c>
    </row>
    <row r="31" spans="1:32">
      <c r="A31" s="145" t="s">
        <v>578</v>
      </c>
      <c r="B31" s="146" t="s">
        <v>623</v>
      </c>
      <c r="C31" s="147">
        <v>170.07</v>
      </c>
      <c r="D31" s="148">
        <v>173.57</v>
      </c>
      <c r="E31" s="388">
        <v>0</v>
      </c>
      <c r="F31" s="149">
        <f t="shared" si="6"/>
        <v>0</v>
      </c>
      <c r="G31" s="150">
        <f t="shared" si="7"/>
        <v>0</v>
      </c>
      <c r="H31" s="151">
        <f t="shared" si="8"/>
        <v>0</v>
      </c>
      <c r="I31" s="294">
        <v>1</v>
      </c>
      <c r="J31" s="295">
        <v>0</v>
      </c>
      <c r="K31" s="296">
        <v>0</v>
      </c>
      <c r="L31" s="388">
        <v>3.43</v>
      </c>
      <c r="M31" s="149">
        <f t="shared" si="9"/>
        <v>131</v>
      </c>
      <c r="N31" s="150">
        <f t="shared" si="10"/>
        <v>0</v>
      </c>
      <c r="O31" s="151">
        <f t="shared" si="11"/>
        <v>0</v>
      </c>
      <c r="P31" s="294">
        <v>1</v>
      </c>
      <c r="Q31" s="295">
        <v>0</v>
      </c>
      <c r="R31" s="296">
        <v>0</v>
      </c>
      <c r="S31" s="388">
        <v>4</v>
      </c>
      <c r="T31" s="149">
        <f t="shared" si="12"/>
        <v>143</v>
      </c>
      <c r="U31" s="150">
        <f t="shared" si="13"/>
        <v>143</v>
      </c>
      <c r="V31" s="151">
        <f t="shared" si="14"/>
        <v>393</v>
      </c>
      <c r="W31" s="294">
        <v>0.21102362204724409</v>
      </c>
      <c r="X31" s="295">
        <v>0.21102362204724409</v>
      </c>
      <c r="Y31" s="296">
        <v>0.57795275590551176</v>
      </c>
      <c r="Z31" s="388"/>
      <c r="AA31" s="152">
        <v>548.96498653570484</v>
      </c>
      <c r="AB31" s="153">
        <v>989.0170799510995</v>
      </c>
      <c r="AC31" s="154">
        <v>129.81536755754141</v>
      </c>
      <c r="AD31" s="306">
        <v>0.16688741721854305</v>
      </c>
      <c r="AE31" s="307">
        <v>0.54768211920529797</v>
      </c>
      <c r="AF31" s="308">
        <v>0.28543046357615892</v>
      </c>
    </row>
    <row r="32" spans="1:32">
      <c r="A32" s="126" t="s">
        <v>579</v>
      </c>
      <c r="B32" s="129" t="s">
        <v>624</v>
      </c>
      <c r="C32" s="132">
        <v>173.57</v>
      </c>
      <c r="D32" s="130">
        <v>181.64</v>
      </c>
      <c r="E32" s="387">
        <v>0</v>
      </c>
      <c r="F32" s="136">
        <f t="shared" si="6"/>
        <v>0</v>
      </c>
      <c r="G32" s="134">
        <f t="shared" si="7"/>
        <v>0</v>
      </c>
      <c r="H32" s="138">
        <f t="shared" si="8"/>
        <v>0</v>
      </c>
      <c r="I32" s="291">
        <v>1</v>
      </c>
      <c r="J32" s="292">
        <v>0</v>
      </c>
      <c r="K32" s="293">
        <v>0</v>
      </c>
      <c r="L32" s="387">
        <v>3.43</v>
      </c>
      <c r="M32" s="136">
        <f t="shared" si="9"/>
        <v>131</v>
      </c>
      <c r="N32" s="134">
        <f t="shared" si="10"/>
        <v>0</v>
      </c>
      <c r="O32" s="138">
        <f t="shared" si="11"/>
        <v>0</v>
      </c>
      <c r="P32" s="291">
        <v>1</v>
      </c>
      <c r="Q32" s="292">
        <v>0</v>
      </c>
      <c r="R32" s="293">
        <v>0</v>
      </c>
      <c r="S32" s="387">
        <v>4</v>
      </c>
      <c r="T32" s="136">
        <f t="shared" si="12"/>
        <v>143</v>
      </c>
      <c r="U32" s="134">
        <f t="shared" si="13"/>
        <v>143</v>
      </c>
      <c r="V32" s="138">
        <f t="shared" si="14"/>
        <v>393</v>
      </c>
      <c r="W32" s="291">
        <v>0.21102362204724409</v>
      </c>
      <c r="X32" s="292">
        <v>0.21102362204724409</v>
      </c>
      <c r="Y32" s="293">
        <v>0.57795275590551176</v>
      </c>
      <c r="Z32" s="387"/>
      <c r="AA32" s="141">
        <v>548.96498653570484</v>
      </c>
      <c r="AB32" s="142">
        <v>502.7595167270884</v>
      </c>
      <c r="AC32" s="144">
        <v>129.81536755754141</v>
      </c>
      <c r="AD32" s="303">
        <v>0.16699801192842942</v>
      </c>
      <c r="AE32" s="304">
        <v>0.54804506295559974</v>
      </c>
      <c r="AF32" s="305">
        <v>0.28495692511597082</v>
      </c>
    </row>
    <row r="33" spans="1:32">
      <c r="A33" s="126" t="s">
        <v>580</v>
      </c>
      <c r="B33" s="129" t="s">
        <v>625</v>
      </c>
      <c r="C33" s="132">
        <v>181.64</v>
      </c>
      <c r="D33" s="130">
        <v>190.72</v>
      </c>
      <c r="E33" s="387">
        <v>0</v>
      </c>
      <c r="F33" s="136">
        <f t="shared" si="6"/>
        <v>0</v>
      </c>
      <c r="G33" s="134">
        <f t="shared" si="7"/>
        <v>0</v>
      </c>
      <c r="H33" s="138">
        <f t="shared" si="8"/>
        <v>0</v>
      </c>
      <c r="I33" s="291">
        <v>1</v>
      </c>
      <c r="J33" s="292">
        <v>0</v>
      </c>
      <c r="K33" s="293">
        <v>0</v>
      </c>
      <c r="L33" s="387">
        <v>3.43</v>
      </c>
      <c r="M33" s="136">
        <f t="shared" si="9"/>
        <v>131</v>
      </c>
      <c r="N33" s="134">
        <f t="shared" si="10"/>
        <v>0</v>
      </c>
      <c r="O33" s="138">
        <f t="shared" si="11"/>
        <v>0</v>
      </c>
      <c r="P33" s="291">
        <v>1</v>
      </c>
      <c r="Q33" s="292">
        <v>0</v>
      </c>
      <c r="R33" s="293">
        <v>0</v>
      </c>
      <c r="S33" s="387">
        <v>4</v>
      </c>
      <c r="T33" s="136">
        <f t="shared" si="12"/>
        <v>143</v>
      </c>
      <c r="U33" s="134">
        <f t="shared" si="13"/>
        <v>143</v>
      </c>
      <c r="V33" s="138">
        <f t="shared" si="14"/>
        <v>393</v>
      </c>
      <c r="W33" s="291">
        <v>0.21102362204724409</v>
      </c>
      <c r="X33" s="292">
        <v>0.21102362204724409</v>
      </c>
      <c r="Y33" s="293">
        <v>0.57795275590551176</v>
      </c>
      <c r="Z33" s="387"/>
      <c r="AA33" s="141">
        <v>1038.5229404603313</v>
      </c>
      <c r="AB33" s="142">
        <v>502.7595167270884</v>
      </c>
      <c r="AC33" s="144">
        <v>129.81536755754141</v>
      </c>
      <c r="AD33" s="303">
        <v>0.44039735099337746</v>
      </c>
      <c r="AE33" s="304">
        <v>0.27417218543046357</v>
      </c>
      <c r="AF33" s="305">
        <v>0.28543046357615892</v>
      </c>
    </row>
    <row r="34" spans="1:32">
      <c r="A34" s="126" t="s">
        <v>581</v>
      </c>
      <c r="B34" s="129" t="s">
        <v>626</v>
      </c>
      <c r="C34" s="132">
        <v>190.72</v>
      </c>
      <c r="D34" s="130">
        <v>219.54</v>
      </c>
      <c r="E34" s="387">
        <v>0</v>
      </c>
      <c r="F34" s="136">
        <f t="shared" si="6"/>
        <v>0</v>
      </c>
      <c r="G34" s="134">
        <f t="shared" si="7"/>
        <v>0</v>
      </c>
      <c r="H34" s="138">
        <f t="shared" si="8"/>
        <v>0</v>
      </c>
      <c r="I34" s="291">
        <v>0.5</v>
      </c>
      <c r="J34" s="292">
        <v>0.5</v>
      </c>
      <c r="K34" s="293">
        <v>0</v>
      </c>
      <c r="L34" s="387">
        <v>3.43</v>
      </c>
      <c r="M34" s="136">
        <f t="shared" si="9"/>
        <v>66</v>
      </c>
      <c r="N34" s="134">
        <f t="shared" si="10"/>
        <v>65</v>
      </c>
      <c r="O34" s="138">
        <f t="shared" si="11"/>
        <v>0</v>
      </c>
      <c r="P34" s="291">
        <v>0.50649350649350644</v>
      </c>
      <c r="Q34" s="292">
        <v>0.4935064935064935</v>
      </c>
      <c r="R34" s="293">
        <v>0</v>
      </c>
      <c r="S34" s="387">
        <v>4</v>
      </c>
      <c r="T34" s="136">
        <f t="shared" si="12"/>
        <v>143</v>
      </c>
      <c r="U34" s="134">
        <f t="shared" si="13"/>
        <v>143</v>
      </c>
      <c r="V34" s="138">
        <f t="shared" si="14"/>
        <v>393</v>
      </c>
      <c r="W34" s="291">
        <v>0.21102362204724409</v>
      </c>
      <c r="X34" s="292">
        <v>0.21102362204724409</v>
      </c>
      <c r="Y34" s="293">
        <v>0.57795275590551176</v>
      </c>
      <c r="Z34" s="387"/>
      <c r="AA34" s="141">
        <v>724.98582390186266</v>
      </c>
      <c r="AB34" s="142">
        <v>5.5006511676924328</v>
      </c>
      <c r="AC34" s="144">
        <v>132.01562802461839</v>
      </c>
      <c r="AD34" s="303">
        <v>0.44068919814446655</v>
      </c>
      <c r="AE34" s="304">
        <v>0</v>
      </c>
      <c r="AF34" s="305">
        <v>0.5593108018555335</v>
      </c>
    </row>
    <row r="35" spans="1:32">
      <c r="A35" s="145" t="s">
        <v>582</v>
      </c>
      <c r="B35" s="146" t="s">
        <v>627</v>
      </c>
      <c r="C35" s="147">
        <v>219.54</v>
      </c>
      <c r="D35" s="148">
        <v>235.79</v>
      </c>
      <c r="E35" s="388">
        <v>0</v>
      </c>
      <c r="F35" s="149">
        <f t="shared" si="6"/>
        <v>0</v>
      </c>
      <c r="G35" s="150">
        <f t="shared" si="7"/>
        <v>0</v>
      </c>
      <c r="H35" s="151">
        <f t="shared" si="8"/>
        <v>0</v>
      </c>
      <c r="I35" s="294">
        <v>0.5</v>
      </c>
      <c r="J35" s="295">
        <v>0.5</v>
      </c>
      <c r="K35" s="296">
        <v>0</v>
      </c>
      <c r="L35" s="388">
        <v>3.43</v>
      </c>
      <c r="M35" s="149">
        <f t="shared" si="9"/>
        <v>66</v>
      </c>
      <c r="N35" s="150">
        <f t="shared" si="10"/>
        <v>65</v>
      </c>
      <c r="O35" s="151">
        <f t="shared" si="11"/>
        <v>0</v>
      </c>
      <c r="P35" s="294">
        <v>0.50649350649350644</v>
      </c>
      <c r="Q35" s="295">
        <v>0.4935064935064935</v>
      </c>
      <c r="R35" s="296">
        <v>0</v>
      </c>
      <c r="S35" s="388">
        <v>4</v>
      </c>
      <c r="T35" s="149">
        <f t="shared" si="12"/>
        <v>143</v>
      </c>
      <c r="U35" s="150">
        <f t="shared" si="13"/>
        <v>143</v>
      </c>
      <c r="V35" s="151">
        <f t="shared" si="14"/>
        <v>393</v>
      </c>
      <c r="W35" s="294">
        <v>0.21102362204724409</v>
      </c>
      <c r="X35" s="295">
        <v>0.21102362204724409</v>
      </c>
      <c r="Y35" s="296">
        <v>0.57795275590551176</v>
      </c>
      <c r="Z35" s="388"/>
      <c r="AA35" s="152">
        <v>713.98452156647784</v>
      </c>
      <c r="AB35" s="153">
        <v>4.4005209341539464</v>
      </c>
      <c r="AC35" s="154">
        <v>928.5099171064827</v>
      </c>
      <c r="AD35" s="306">
        <v>0.44068919814446655</v>
      </c>
      <c r="AE35" s="307">
        <v>0</v>
      </c>
      <c r="AF35" s="308">
        <v>0.5593108018555335</v>
      </c>
    </row>
    <row r="36" spans="1:32">
      <c r="A36" s="126" t="s">
        <v>583</v>
      </c>
      <c r="B36" s="129" t="s">
        <v>628</v>
      </c>
      <c r="C36" s="132">
        <v>235.79</v>
      </c>
      <c r="D36" s="130">
        <v>254.64</v>
      </c>
      <c r="E36" s="387">
        <v>0</v>
      </c>
      <c r="F36" s="136">
        <f t="shared" si="6"/>
        <v>0</v>
      </c>
      <c r="G36" s="134">
        <f t="shared" si="7"/>
        <v>0</v>
      </c>
      <c r="H36" s="138">
        <f t="shared" si="8"/>
        <v>0</v>
      </c>
      <c r="I36" s="291">
        <v>0.5</v>
      </c>
      <c r="J36" s="292">
        <v>0.5</v>
      </c>
      <c r="K36" s="293">
        <v>0</v>
      </c>
      <c r="L36" s="387">
        <v>3.43</v>
      </c>
      <c r="M36" s="136">
        <f t="shared" si="9"/>
        <v>66</v>
      </c>
      <c r="N36" s="134">
        <f t="shared" si="10"/>
        <v>65</v>
      </c>
      <c r="O36" s="138">
        <f t="shared" si="11"/>
        <v>0</v>
      </c>
      <c r="P36" s="291">
        <v>0.50649350649350644</v>
      </c>
      <c r="Q36" s="292">
        <v>0.4935064935064935</v>
      </c>
      <c r="R36" s="293">
        <v>0</v>
      </c>
      <c r="S36" s="387">
        <v>4</v>
      </c>
      <c r="T36" s="136">
        <f t="shared" si="12"/>
        <v>287</v>
      </c>
      <c r="U36" s="134">
        <f t="shared" si="13"/>
        <v>0</v>
      </c>
      <c r="V36" s="138">
        <f t="shared" si="14"/>
        <v>393</v>
      </c>
      <c r="W36" s="291">
        <v>0.42204724409448818</v>
      </c>
      <c r="X36" s="292">
        <v>0</v>
      </c>
      <c r="Y36" s="293">
        <v>0.57795275590551176</v>
      </c>
      <c r="Z36" s="387"/>
      <c r="AA36" s="141">
        <v>731.58660530309362</v>
      </c>
      <c r="AB36" s="142">
        <v>4.4005209341539464</v>
      </c>
      <c r="AC36" s="144">
        <v>934.01056827417517</v>
      </c>
      <c r="AD36" s="303">
        <v>0.44068919814446655</v>
      </c>
      <c r="AE36" s="304">
        <v>0</v>
      </c>
      <c r="AF36" s="305">
        <v>0.5593108018555335</v>
      </c>
    </row>
    <row r="37" spans="1:32">
      <c r="A37" s="126" t="s">
        <v>1152</v>
      </c>
      <c r="B37" s="129" t="s">
        <v>1151</v>
      </c>
      <c r="C37" s="132">
        <v>254.64</v>
      </c>
      <c r="D37" s="130">
        <v>290.25</v>
      </c>
      <c r="E37" s="387">
        <v>0</v>
      </c>
      <c r="F37" s="136">
        <f t="shared" si="6"/>
        <v>0</v>
      </c>
      <c r="G37" s="134">
        <f t="shared" si="7"/>
        <v>0</v>
      </c>
      <c r="H37" s="138">
        <f t="shared" si="8"/>
        <v>0</v>
      </c>
      <c r="I37" s="291">
        <v>0.5</v>
      </c>
      <c r="J37" s="292">
        <v>0.5</v>
      </c>
      <c r="K37" s="293">
        <v>0</v>
      </c>
      <c r="L37" s="387">
        <v>3.43</v>
      </c>
      <c r="M37" s="136">
        <f t="shared" si="9"/>
        <v>66</v>
      </c>
      <c r="N37" s="134">
        <f t="shared" si="10"/>
        <v>65</v>
      </c>
      <c r="O37" s="138">
        <f t="shared" si="11"/>
        <v>0</v>
      </c>
      <c r="P37" s="291">
        <v>0.50704225352112675</v>
      </c>
      <c r="Q37" s="292">
        <v>0.49295774647887325</v>
      </c>
      <c r="R37" s="293">
        <v>0</v>
      </c>
      <c r="S37" s="387">
        <v>4</v>
      </c>
      <c r="T37" s="136">
        <f t="shared" si="12"/>
        <v>287</v>
      </c>
      <c r="U37" s="134">
        <f t="shared" si="13"/>
        <v>0</v>
      </c>
      <c r="V37" s="138">
        <f t="shared" si="14"/>
        <v>393</v>
      </c>
      <c r="W37" s="291">
        <v>0.42211055276381909</v>
      </c>
      <c r="X37" s="292">
        <v>0</v>
      </c>
      <c r="Y37" s="293">
        <v>0.57788944723618085</v>
      </c>
      <c r="Z37" s="387"/>
      <c r="AA37" s="141">
        <v>712.88439133293934</v>
      </c>
      <c r="AB37" s="142">
        <v>3.30039070061546</v>
      </c>
      <c r="AC37" s="144">
        <v>927.40978687294421</v>
      </c>
      <c r="AD37" s="303">
        <v>0.43972125435540071</v>
      </c>
      <c r="AE37" s="304">
        <v>0</v>
      </c>
      <c r="AF37" s="305">
        <v>0.56027874564459934</v>
      </c>
    </row>
    <row r="38" spans="1:32">
      <c r="A38" s="145" t="s">
        <v>584</v>
      </c>
      <c r="B38" s="146" t="s">
        <v>629</v>
      </c>
      <c r="C38" s="147">
        <v>290.25</v>
      </c>
      <c r="D38" s="148">
        <v>321.74</v>
      </c>
      <c r="E38" s="388">
        <v>0</v>
      </c>
      <c r="F38" s="149">
        <f t="shared" si="6"/>
        <v>0</v>
      </c>
      <c r="G38" s="150">
        <f t="shared" si="7"/>
        <v>0</v>
      </c>
      <c r="H38" s="151">
        <f t="shared" si="8"/>
        <v>0</v>
      </c>
      <c r="I38" s="294">
        <v>0.5</v>
      </c>
      <c r="J38" s="295">
        <v>0.5</v>
      </c>
      <c r="K38" s="296">
        <v>0</v>
      </c>
      <c r="L38" s="388">
        <v>3.43</v>
      </c>
      <c r="M38" s="149">
        <f t="shared" si="9"/>
        <v>66</v>
      </c>
      <c r="N38" s="150">
        <f t="shared" si="10"/>
        <v>65</v>
      </c>
      <c r="O38" s="151">
        <f t="shared" si="11"/>
        <v>0</v>
      </c>
      <c r="P38" s="294">
        <v>0.50649350649350644</v>
      </c>
      <c r="Q38" s="295">
        <v>0.4935064935064935</v>
      </c>
      <c r="R38" s="296">
        <v>0</v>
      </c>
      <c r="S38" s="388">
        <v>4</v>
      </c>
      <c r="T38" s="149">
        <f t="shared" si="12"/>
        <v>287</v>
      </c>
      <c r="U38" s="150">
        <f t="shared" si="13"/>
        <v>0</v>
      </c>
      <c r="V38" s="151">
        <f t="shared" si="14"/>
        <v>393</v>
      </c>
      <c r="W38" s="294">
        <v>0.4227129337539432</v>
      </c>
      <c r="X38" s="295">
        <v>0</v>
      </c>
      <c r="Y38" s="296">
        <v>0.57728706624605675</v>
      </c>
      <c r="Z38" s="388"/>
      <c r="AA38" s="152">
        <v>709.58400063232386</v>
      </c>
      <c r="AB38" s="153">
        <v>3.30039070061546</v>
      </c>
      <c r="AC38" s="154">
        <v>926.30965663940572</v>
      </c>
      <c r="AD38" s="306">
        <v>0.43973509933774835</v>
      </c>
      <c r="AE38" s="307">
        <v>0</v>
      </c>
      <c r="AF38" s="308">
        <v>0.56026490066225165</v>
      </c>
    </row>
    <row r="39" spans="1:32">
      <c r="A39" s="126" t="s">
        <v>585</v>
      </c>
      <c r="B39" s="129" t="s">
        <v>630</v>
      </c>
      <c r="C39" s="132">
        <v>321.74</v>
      </c>
      <c r="D39" s="130">
        <v>354.49</v>
      </c>
      <c r="E39" s="387">
        <v>0</v>
      </c>
      <c r="F39" s="136">
        <f t="shared" si="6"/>
        <v>0</v>
      </c>
      <c r="G39" s="134">
        <f t="shared" si="7"/>
        <v>0</v>
      </c>
      <c r="H39" s="138">
        <f t="shared" si="8"/>
        <v>0</v>
      </c>
      <c r="I39" s="291">
        <v>0.5</v>
      </c>
      <c r="J39" s="292">
        <v>0.5</v>
      </c>
      <c r="K39" s="293">
        <v>0</v>
      </c>
      <c r="L39" s="387">
        <v>3.43</v>
      </c>
      <c r="M39" s="136">
        <f t="shared" si="9"/>
        <v>66</v>
      </c>
      <c r="N39" s="134">
        <f t="shared" si="10"/>
        <v>66</v>
      </c>
      <c r="O39" s="138">
        <f t="shared" si="11"/>
        <v>0</v>
      </c>
      <c r="P39" s="291">
        <v>0.5</v>
      </c>
      <c r="Q39" s="292">
        <v>0.5</v>
      </c>
      <c r="R39" s="293">
        <v>0</v>
      </c>
      <c r="S39" s="387">
        <v>4</v>
      </c>
      <c r="T39" s="136">
        <f t="shared" si="12"/>
        <v>285</v>
      </c>
      <c r="U39" s="134">
        <f t="shared" si="13"/>
        <v>0</v>
      </c>
      <c r="V39" s="138">
        <f t="shared" si="14"/>
        <v>395</v>
      </c>
      <c r="W39" s="291">
        <v>0.41917808219178082</v>
      </c>
      <c r="X39" s="292">
        <v>0</v>
      </c>
      <c r="Y39" s="293">
        <v>0.58082191780821912</v>
      </c>
      <c r="Z39" s="387"/>
      <c r="AA39" s="141">
        <v>711.78426109940085</v>
      </c>
      <c r="AB39" s="142">
        <v>3.30039070061546</v>
      </c>
      <c r="AC39" s="144">
        <v>929.6100473400212</v>
      </c>
      <c r="AD39" s="303">
        <v>0.43654266958424509</v>
      </c>
      <c r="AE39" s="304">
        <v>0</v>
      </c>
      <c r="AF39" s="305">
        <v>0.56345733041575496</v>
      </c>
    </row>
    <row r="40" spans="1:32">
      <c r="A40" s="126" t="s">
        <v>586</v>
      </c>
      <c r="B40" s="129" t="s">
        <v>631</v>
      </c>
      <c r="C40" s="132">
        <v>354.49</v>
      </c>
      <c r="D40" s="130">
        <v>367.24</v>
      </c>
      <c r="E40" s="387">
        <v>0</v>
      </c>
      <c r="F40" s="136">
        <f t="shared" si="6"/>
        <v>0</v>
      </c>
      <c r="G40" s="134">
        <f t="shared" si="7"/>
        <v>0</v>
      </c>
      <c r="H40" s="138">
        <f t="shared" si="8"/>
        <v>0</v>
      </c>
      <c r="I40" s="291">
        <v>0.5</v>
      </c>
      <c r="J40" s="292">
        <v>0.5</v>
      </c>
      <c r="K40" s="293">
        <v>0</v>
      </c>
      <c r="L40" s="387">
        <v>3.43</v>
      </c>
      <c r="M40" s="136">
        <f t="shared" si="9"/>
        <v>66</v>
      </c>
      <c r="N40" s="134">
        <f t="shared" si="10"/>
        <v>65</v>
      </c>
      <c r="O40" s="138">
        <f t="shared" si="11"/>
        <v>0</v>
      </c>
      <c r="P40" s="291">
        <v>0.50649350649350644</v>
      </c>
      <c r="Q40" s="292">
        <v>0.4935064935064935</v>
      </c>
      <c r="R40" s="293">
        <v>0</v>
      </c>
      <c r="S40" s="387">
        <v>4</v>
      </c>
      <c r="T40" s="136">
        <f t="shared" si="12"/>
        <v>286</v>
      </c>
      <c r="U40" s="134">
        <f t="shared" si="13"/>
        <v>0</v>
      </c>
      <c r="V40" s="138">
        <f t="shared" si="14"/>
        <v>394</v>
      </c>
      <c r="W40" s="291">
        <v>0.42113564668769715</v>
      </c>
      <c r="X40" s="292">
        <v>0</v>
      </c>
      <c r="Y40" s="293">
        <v>0.57886435331230279</v>
      </c>
      <c r="Z40" s="387"/>
      <c r="AA40" s="141">
        <v>711.78426109940085</v>
      </c>
      <c r="AB40" s="142">
        <v>1.1001302335384866</v>
      </c>
      <c r="AC40" s="144">
        <v>929.6100473400212</v>
      </c>
      <c r="AD40" s="303">
        <v>0.43973509933774835</v>
      </c>
      <c r="AE40" s="304">
        <v>0</v>
      </c>
      <c r="AF40" s="305">
        <v>0.56026490066225165</v>
      </c>
    </row>
    <row r="41" spans="1:32">
      <c r="A41" s="126" t="s">
        <v>587</v>
      </c>
      <c r="B41" s="129" t="s">
        <v>632</v>
      </c>
      <c r="C41" s="132">
        <v>367.24</v>
      </c>
      <c r="D41" s="130">
        <v>406.01</v>
      </c>
      <c r="E41" s="387">
        <v>0</v>
      </c>
      <c r="F41" s="136">
        <f t="shared" si="6"/>
        <v>0</v>
      </c>
      <c r="G41" s="134">
        <f t="shared" si="7"/>
        <v>0</v>
      </c>
      <c r="H41" s="138">
        <f t="shared" si="8"/>
        <v>0</v>
      </c>
      <c r="I41" s="291">
        <v>0</v>
      </c>
      <c r="J41" s="292">
        <v>0</v>
      </c>
      <c r="K41" s="293">
        <v>0</v>
      </c>
      <c r="L41" s="387">
        <v>3.43</v>
      </c>
      <c r="M41" s="136">
        <f t="shared" si="9"/>
        <v>67</v>
      </c>
      <c r="N41" s="134">
        <f t="shared" si="10"/>
        <v>64</v>
      </c>
      <c r="O41" s="138">
        <f t="shared" si="11"/>
        <v>0</v>
      </c>
      <c r="P41" s="291">
        <v>0.51428571428571423</v>
      </c>
      <c r="Q41" s="292">
        <v>0.48571428571428571</v>
      </c>
      <c r="R41" s="293">
        <v>0</v>
      </c>
      <c r="S41" s="387">
        <v>4</v>
      </c>
      <c r="T41" s="136">
        <f t="shared" si="12"/>
        <v>287</v>
      </c>
      <c r="U41" s="134">
        <f t="shared" si="13"/>
        <v>0</v>
      </c>
      <c r="V41" s="138">
        <f t="shared" si="14"/>
        <v>393</v>
      </c>
      <c r="W41" s="291">
        <v>0.421875</v>
      </c>
      <c r="X41" s="292">
        <v>0</v>
      </c>
      <c r="Y41" s="293">
        <v>0.578125</v>
      </c>
      <c r="Z41" s="387"/>
      <c r="AA41" s="141">
        <v>710.68413086586236</v>
      </c>
      <c r="AB41" s="142">
        <v>1.1001302335384866</v>
      </c>
      <c r="AC41" s="144">
        <v>926.30965663940572</v>
      </c>
      <c r="AD41" s="303">
        <v>0.44542772861356933</v>
      </c>
      <c r="AE41" s="304">
        <v>0</v>
      </c>
      <c r="AF41" s="305">
        <v>0.55457227138643073</v>
      </c>
    </row>
    <row r="42" spans="1:32">
      <c r="A42" s="145" t="s">
        <v>588</v>
      </c>
      <c r="B42" s="146" t="s">
        <v>633</v>
      </c>
      <c r="C42" s="147">
        <v>406.01</v>
      </c>
      <c r="D42" s="148">
        <v>440.77</v>
      </c>
      <c r="E42" s="388">
        <v>0</v>
      </c>
      <c r="F42" s="149">
        <f t="shared" si="6"/>
        <v>0</v>
      </c>
      <c r="G42" s="150">
        <f t="shared" si="7"/>
        <v>0</v>
      </c>
      <c r="H42" s="151">
        <f t="shared" si="8"/>
        <v>0</v>
      </c>
      <c r="I42" s="294">
        <v>0.5</v>
      </c>
      <c r="J42" s="295">
        <v>0.5</v>
      </c>
      <c r="K42" s="296">
        <v>0</v>
      </c>
      <c r="L42" s="388">
        <v>6.86</v>
      </c>
      <c r="M42" s="149">
        <f t="shared" si="9"/>
        <v>169</v>
      </c>
      <c r="N42" s="150">
        <f t="shared" si="10"/>
        <v>93</v>
      </c>
      <c r="O42" s="151">
        <f t="shared" si="11"/>
        <v>0</v>
      </c>
      <c r="P42" s="294">
        <v>0.64432989690721654</v>
      </c>
      <c r="Q42" s="295">
        <v>0.35567010309278352</v>
      </c>
      <c r="R42" s="296">
        <v>0</v>
      </c>
      <c r="S42" s="388">
        <v>4</v>
      </c>
      <c r="T42" s="149">
        <f t="shared" si="12"/>
        <v>287</v>
      </c>
      <c r="U42" s="150">
        <f t="shared" si="13"/>
        <v>0</v>
      </c>
      <c r="V42" s="151">
        <f t="shared" si="14"/>
        <v>393</v>
      </c>
      <c r="W42" s="294">
        <v>0.42138364779874216</v>
      </c>
      <c r="X42" s="295">
        <v>0</v>
      </c>
      <c r="Y42" s="296">
        <v>0.57861635220125784</v>
      </c>
      <c r="Z42" s="388"/>
      <c r="AA42" s="152">
        <v>697.48256806340055</v>
      </c>
      <c r="AB42" s="153">
        <v>0</v>
      </c>
      <c r="AC42" s="154">
        <v>863.60223332771193</v>
      </c>
      <c r="AD42" s="306">
        <v>0.43973509933774835</v>
      </c>
      <c r="AE42" s="307">
        <v>0</v>
      </c>
      <c r="AF42" s="308">
        <v>0.56026490066225165</v>
      </c>
    </row>
    <row r="43" spans="1:32">
      <c r="A43" s="126" t="s">
        <v>589</v>
      </c>
      <c r="B43" s="129" t="s">
        <v>634</v>
      </c>
      <c r="C43" s="132">
        <v>440.77</v>
      </c>
      <c r="D43" s="130">
        <v>468.68</v>
      </c>
      <c r="E43" s="387">
        <v>0</v>
      </c>
      <c r="F43" s="136">
        <f t="shared" si="6"/>
        <v>0</v>
      </c>
      <c r="G43" s="134">
        <f t="shared" si="7"/>
        <v>0</v>
      </c>
      <c r="H43" s="138">
        <f t="shared" si="8"/>
        <v>0</v>
      </c>
      <c r="I43" s="291">
        <v>0.5</v>
      </c>
      <c r="J43" s="292">
        <v>0.5</v>
      </c>
      <c r="K43" s="293">
        <v>0</v>
      </c>
      <c r="L43" s="387">
        <v>6.86</v>
      </c>
      <c r="M43" s="136">
        <f t="shared" si="9"/>
        <v>168</v>
      </c>
      <c r="N43" s="134">
        <f t="shared" si="10"/>
        <v>94</v>
      </c>
      <c r="O43" s="138">
        <f t="shared" si="11"/>
        <v>0</v>
      </c>
      <c r="P43" s="291">
        <v>0.6424870466321243</v>
      </c>
      <c r="Q43" s="292">
        <v>0.35751295336787564</v>
      </c>
      <c r="R43" s="293">
        <v>0</v>
      </c>
      <c r="S43" s="387">
        <v>4</v>
      </c>
      <c r="T43" s="136">
        <f t="shared" si="12"/>
        <v>287</v>
      </c>
      <c r="U43" s="134">
        <f t="shared" si="13"/>
        <v>0</v>
      </c>
      <c r="V43" s="138">
        <f t="shared" si="14"/>
        <v>393</v>
      </c>
      <c r="W43" s="291">
        <v>0.42138364779874216</v>
      </c>
      <c r="X43" s="292">
        <v>0</v>
      </c>
      <c r="Y43" s="293">
        <v>0.57861635220125784</v>
      </c>
      <c r="Z43" s="387"/>
      <c r="AA43" s="141">
        <v>696.38243782986206</v>
      </c>
      <c r="AB43" s="142">
        <v>70.408334946463143</v>
      </c>
      <c r="AC43" s="144">
        <v>862.50210309417355</v>
      </c>
      <c r="AD43" s="303">
        <v>0.43973509933774835</v>
      </c>
      <c r="AE43" s="304">
        <v>0</v>
      </c>
      <c r="AF43" s="305">
        <v>0.56026490066225165</v>
      </c>
    </row>
    <row r="44" spans="1:32">
      <c r="A44" s="126" t="s">
        <v>590</v>
      </c>
      <c r="B44" s="129" t="s">
        <v>635</v>
      </c>
      <c r="C44" s="132">
        <v>468.68</v>
      </c>
      <c r="D44" s="130">
        <v>497.83</v>
      </c>
      <c r="E44" s="387">
        <v>0</v>
      </c>
      <c r="F44" s="136">
        <f t="shared" si="6"/>
        <v>0</v>
      </c>
      <c r="G44" s="134">
        <f t="shared" si="7"/>
        <v>0</v>
      </c>
      <c r="H44" s="138">
        <f t="shared" si="8"/>
        <v>0</v>
      </c>
      <c r="I44" s="291">
        <v>0.5</v>
      </c>
      <c r="J44" s="292">
        <v>0.5</v>
      </c>
      <c r="K44" s="293">
        <v>0</v>
      </c>
      <c r="L44" s="387">
        <v>6.86</v>
      </c>
      <c r="M44" s="136">
        <f t="shared" si="9"/>
        <v>168</v>
      </c>
      <c r="N44" s="134">
        <f t="shared" si="10"/>
        <v>94</v>
      </c>
      <c r="O44" s="138">
        <f t="shared" si="11"/>
        <v>0</v>
      </c>
      <c r="P44" s="291">
        <v>0.6424870466321243</v>
      </c>
      <c r="Q44" s="292">
        <v>0.35751295336787564</v>
      </c>
      <c r="R44" s="293">
        <v>0</v>
      </c>
      <c r="S44" s="387">
        <v>4</v>
      </c>
      <c r="T44" s="136">
        <f t="shared" si="12"/>
        <v>287</v>
      </c>
      <c r="U44" s="134">
        <f t="shared" si="13"/>
        <v>0</v>
      </c>
      <c r="V44" s="138">
        <f t="shared" si="14"/>
        <v>393</v>
      </c>
      <c r="W44" s="291">
        <v>0.42138364779874216</v>
      </c>
      <c r="X44" s="292">
        <v>0</v>
      </c>
      <c r="Y44" s="293">
        <v>0.57861635220125784</v>
      </c>
      <c r="Z44" s="387"/>
      <c r="AA44" s="141">
        <v>690.88178666216959</v>
      </c>
      <c r="AB44" s="142">
        <v>69.308204712924649</v>
      </c>
      <c r="AC44" s="144">
        <v>822.89741468678801</v>
      </c>
      <c r="AD44" s="303">
        <v>0.43973509933774835</v>
      </c>
      <c r="AE44" s="304">
        <v>0</v>
      </c>
      <c r="AF44" s="305">
        <v>0.56026490066225165</v>
      </c>
    </row>
    <row r="45" spans="1:32">
      <c r="A45" s="126" t="s">
        <v>591</v>
      </c>
      <c r="B45" s="129" t="s">
        <v>636</v>
      </c>
      <c r="C45" s="132">
        <v>497.83</v>
      </c>
      <c r="D45" s="130">
        <v>512.65</v>
      </c>
      <c r="E45" s="387">
        <v>0</v>
      </c>
      <c r="F45" s="136">
        <f t="shared" si="6"/>
        <v>0</v>
      </c>
      <c r="G45" s="134">
        <f t="shared" si="7"/>
        <v>0</v>
      </c>
      <c r="H45" s="138">
        <f t="shared" si="8"/>
        <v>0</v>
      </c>
      <c r="I45" s="291">
        <v>0</v>
      </c>
      <c r="J45" s="292">
        <v>0</v>
      </c>
      <c r="K45" s="293">
        <v>0</v>
      </c>
      <c r="L45" s="387">
        <v>3.14</v>
      </c>
      <c r="M45" s="136">
        <f t="shared" si="9"/>
        <v>87</v>
      </c>
      <c r="N45" s="134">
        <f t="shared" si="10"/>
        <v>33</v>
      </c>
      <c r="O45" s="138">
        <f t="shared" si="11"/>
        <v>0</v>
      </c>
      <c r="P45" s="291">
        <v>0.7232142857142857</v>
      </c>
      <c r="Q45" s="292">
        <v>0.2767857142857143</v>
      </c>
      <c r="R45" s="293">
        <v>0</v>
      </c>
      <c r="S45" s="387">
        <v>4</v>
      </c>
      <c r="T45" s="136">
        <f t="shared" si="12"/>
        <v>287</v>
      </c>
      <c r="U45" s="134">
        <f t="shared" si="13"/>
        <v>0</v>
      </c>
      <c r="V45" s="138">
        <f t="shared" si="14"/>
        <v>393</v>
      </c>
      <c r="W45" s="291">
        <v>0.42138364779874216</v>
      </c>
      <c r="X45" s="292">
        <v>0</v>
      </c>
      <c r="Y45" s="293">
        <v>0.57861635220125784</v>
      </c>
      <c r="Z45" s="387"/>
      <c r="AA45" s="141">
        <v>701.88308899755441</v>
      </c>
      <c r="AB45" s="142">
        <v>107.81276288677169</v>
      </c>
      <c r="AC45" s="144">
        <v>827.29793562094187</v>
      </c>
      <c r="AD45" s="303">
        <v>0.47268451519536903</v>
      </c>
      <c r="AE45" s="304">
        <v>0.30643994211287989</v>
      </c>
      <c r="AF45" s="305">
        <v>0.22087554269175108</v>
      </c>
    </row>
    <row r="46" spans="1:32">
      <c r="A46" s="145" t="s">
        <v>592</v>
      </c>
      <c r="B46" s="146" t="s">
        <v>637</v>
      </c>
      <c r="C46" s="147">
        <v>512.65</v>
      </c>
      <c r="D46" s="148">
        <v>534.63</v>
      </c>
      <c r="E46" s="388">
        <v>0</v>
      </c>
      <c r="F46" s="149">
        <f t="shared" si="6"/>
        <v>0</v>
      </c>
      <c r="G46" s="150">
        <f t="shared" si="7"/>
        <v>0</v>
      </c>
      <c r="H46" s="151">
        <f t="shared" si="8"/>
        <v>0</v>
      </c>
      <c r="I46" s="294">
        <v>0</v>
      </c>
      <c r="J46" s="295">
        <v>0</v>
      </c>
      <c r="K46" s="296">
        <v>0</v>
      </c>
      <c r="L46" s="388">
        <v>3.14</v>
      </c>
      <c r="M46" s="149">
        <f t="shared" si="9"/>
        <v>87</v>
      </c>
      <c r="N46" s="150">
        <f t="shared" si="10"/>
        <v>33</v>
      </c>
      <c r="O46" s="151">
        <f t="shared" si="11"/>
        <v>0</v>
      </c>
      <c r="P46" s="294">
        <v>0.7232142857142857</v>
      </c>
      <c r="Q46" s="295">
        <v>0.2767857142857143</v>
      </c>
      <c r="R46" s="296">
        <v>0</v>
      </c>
      <c r="S46" s="388">
        <v>4</v>
      </c>
      <c r="T46" s="149">
        <f t="shared" si="12"/>
        <v>287</v>
      </c>
      <c r="U46" s="150">
        <f t="shared" si="13"/>
        <v>0</v>
      </c>
      <c r="V46" s="151">
        <f t="shared" si="14"/>
        <v>393</v>
      </c>
      <c r="W46" s="294">
        <v>0.42138364779874216</v>
      </c>
      <c r="X46" s="295">
        <v>0</v>
      </c>
      <c r="Y46" s="296">
        <v>0.57861635220125784</v>
      </c>
      <c r="Z46" s="388"/>
      <c r="AA46" s="152">
        <v>701.88308899755441</v>
      </c>
      <c r="AB46" s="153">
        <v>108.91289312031017</v>
      </c>
      <c r="AC46" s="154">
        <v>827.29793562094187</v>
      </c>
      <c r="AD46" s="306">
        <v>0.46760720252459625</v>
      </c>
      <c r="AE46" s="307">
        <v>0.28475960645999626</v>
      </c>
      <c r="AF46" s="308">
        <v>0.24763319101540746</v>
      </c>
    </row>
    <row r="47" spans="1:32">
      <c r="A47" s="126" t="s">
        <v>593</v>
      </c>
      <c r="B47" s="129" t="s">
        <v>638</v>
      </c>
      <c r="C47" s="132">
        <v>534.63</v>
      </c>
      <c r="D47" s="130">
        <v>543.04999999999995</v>
      </c>
      <c r="E47" s="387">
        <v>0</v>
      </c>
      <c r="F47" s="136">
        <f t="shared" si="6"/>
        <v>0</v>
      </c>
      <c r="G47" s="134">
        <f t="shared" si="7"/>
        <v>0</v>
      </c>
      <c r="H47" s="138">
        <f t="shared" si="8"/>
        <v>0</v>
      </c>
      <c r="I47" s="291">
        <v>0</v>
      </c>
      <c r="J47" s="292">
        <v>0</v>
      </c>
      <c r="K47" s="293">
        <v>0</v>
      </c>
      <c r="L47" s="387">
        <v>3.14</v>
      </c>
      <c r="M47" s="136">
        <f t="shared" si="9"/>
        <v>87</v>
      </c>
      <c r="N47" s="134">
        <f t="shared" si="10"/>
        <v>33</v>
      </c>
      <c r="O47" s="138">
        <f t="shared" si="11"/>
        <v>0</v>
      </c>
      <c r="P47" s="291">
        <v>0.7232142857142857</v>
      </c>
      <c r="Q47" s="292">
        <v>0.2767857142857143</v>
      </c>
      <c r="R47" s="293">
        <v>0</v>
      </c>
      <c r="S47" s="387">
        <v>4</v>
      </c>
      <c r="T47" s="136">
        <f t="shared" si="12"/>
        <v>287</v>
      </c>
      <c r="U47" s="134">
        <f t="shared" si="13"/>
        <v>0</v>
      </c>
      <c r="V47" s="138">
        <f t="shared" si="14"/>
        <v>393</v>
      </c>
      <c r="W47" s="291">
        <v>0.42138364779874216</v>
      </c>
      <c r="X47" s="292">
        <v>0</v>
      </c>
      <c r="Y47" s="293">
        <v>0.57861635220125784</v>
      </c>
      <c r="Z47" s="387"/>
      <c r="AA47" s="141">
        <v>689.78165642863109</v>
      </c>
      <c r="AB47" s="142">
        <v>104.51237218615623</v>
      </c>
      <c r="AC47" s="144">
        <v>819.59702398617253</v>
      </c>
      <c r="AD47" s="303">
        <v>0.4673998428908091</v>
      </c>
      <c r="AE47" s="304">
        <v>0.28515318146111546</v>
      </c>
      <c r="AF47" s="305">
        <v>0.24744697564807541</v>
      </c>
    </row>
    <row r="48" spans="1:32">
      <c r="A48" s="126" t="s">
        <v>594</v>
      </c>
      <c r="B48" s="129" t="s">
        <v>639</v>
      </c>
      <c r="C48" s="132">
        <v>543.04999999999995</v>
      </c>
      <c r="D48" s="130">
        <v>571.09</v>
      </c>
      <c r="E48" s="387">
        <v>0</v>
      </c>
      <c r="F48" s="136">
        <f t="shared" si="6"/>
        <v>0</v>
      </c>
      <c r="G48" s="134">
        <f t="shared" si="7"/>
        <v>0</v>
      </c>
      <c r="H48" s="138">
        <f t="shared" si="8"/>
        <v>0</v>
      </c>
      <c r="I48" s="291">
        <v>0</v>
      </c>
      <c r="J48" s="292">
        <v>0</v>
      </c>
      <c r="K48" s="293">
        <v>0</v>
      </c>
      <c r="L48" s="387">
        <v>3.14</v>
      </c>
      <c r="M48" s="136">
        <f t="shared" si="9"/>
        <v>87</v>
      </c>
      <c r="N48" s="134">
        <f t="shared" si="10"/>
        <v>33</v>
      </c>
      <c r="O48" s="138">
        <f t="shared" si="11"/>
        <v>0</v>
      </c>
      <c r="P48" s="291">
        <v>0.7232142857142857</v>
      </c>
      <c r="Q48" s="292">
        <v>0.2767857142857143</v>
      </c>
      <c r="R48" s="293">
        <v>0</v>
      </c>
      <c r="S48" s="387">
        <v>4</v>
      </c>
      <c r="T48" s="136">
        <f t="shared" si="12"/>
        <v>484</v>
      </c>
      <c r="U48" s="134">
        <f t="shared" si="13"/>
        <v>0</v>
      </c>
      <c r="V48" s="138">
        <f t="shared" si="14"/>
        <v>196</v>
      </c>
      <c r="W48" s="291">
        <v>0.71114599686028257</v>
      </c>
      <c r="X48" s="292">
        <v>0</v>
      </c>
      <c r="Y48" s="293">
        <v>0.28885400313971743</v>
      </c>
      <c r="Z48" s="387"/>
      <c r="AA48" s="141">
        <v>682.08074479386164</v>
      </c>
      <c r="AB48" s="142">
        <v>104.51237218615623</v>
      </c>
      <c r="AC48" s="144">
        <v>818.49689375263404</v>
      </c>
      <c r="AD48" s="303">
        <v>0.4673998428908091</v>
      </c>
      <c r="AE48" s="304">
        <v>0.28515318146111546</v>
      </c>
      <c r="AF48" s="305">
        <v>0.24744697564807541</v>
      </c>
    </row>
    <row r="49" spans="1:32">
      <c r="A49" s="126" t="s">
        <v>595</v>
      </c>
      <c r="B49" s="129" t="s">
        <v>640</v>
      </c>
      <c r="C49" s="132">
        <v>571.09</v>
      </c>
      <c r="D49" s="130">
        <v>602.15</v>
      </c>
      <c r="E49" s="387">
        <v>0</v>
      </c>
      <c r="F49" s="136">
        <f t="shared" si="6"/>
        <v>0</v>
      </c>
      <c r="G49" s="134">
        <f t="shared" si="7"/>
        <v>0</v>
      </c>
      <c r="H49" s="138">
        <f t="shared" si="8"/>
        <v>0</v>
      </c>
      <c r="I49" s="291">
        <v>0</v>
      </c>
      <c r="J49" s="292">
        <v>0</v>
      </c>
      <c r="K49" s="293">
        <v>0</v>
      </c>
      <c r="L49" s="387">
        <v>3.14</v>
      </c>
      <c r="M49" s="136">
        <f t="shared" si="9"/>
        <v>60</v>
      </c>
      <c r="N49" s="134">
        <f t="shared" si="10"/>
        <v>60</v>
      </c>
      <c r="O49" s="138">
        <f t="shared" si="11"/>
        <v>0</v>
      </c>
      <c r="P49" s="291">
        <v>0.5</v>
      </c>
      <c r="Q49" s="292">
        <v>0.5</v>
      </c>
      <c r="R49" s="293">
        <v>0</v>
      </c>
      <c r="S49" s="387">
        <v>4</v>
      </c>
      <c r="T49" s="136">
        <f t="shared" si="12"/>
        <v>484</v>
      </c>
      <c r="U49" s="134">
        <f t="shared" si="13"/>
        <v>0</v>
      </c>
      <c r="V49" s="138">
        <f t="shared" si="14"/>
        <v>196</v>
      </c>
      <c r="W49" s="291">
        <v>0.71114599686028257</v>
      </c>
      <c r="X49" s="292">
        <v>0</v>
      </c>
      <c r="Y49" s="293">
        <v>0.28885400313971743</v>
      </c>
      <c r="Z49" s="387"/>
      <c r="AA49" s="141">
        <v>682.08074479386164</v>
      </c>
      <c r="AB49" s="142">
        <v>104.51237218615623</v>
      </c>
      <c r="AC49" s="144">
        <v>818.49689375263404</v>
      </c>
      <c r="AD49" s="303">
        <v>0.4673998428908091</v>
      </c>
      <c r="AE49" s="304">
        <v>0.28515318146111546</v>
      </c>
      <c r="AF49" s="305">
        <v>0.24744697564807541</v>
      </c>
    </row>
    <row r="50" spans="1:32">
      <c r="A50" s="145" t="s">
        <v>596</v>
      </c>
      <c r="B50" s="146" t="s">
        <v>641</v>
      </c>
      <c r="C50" s="147">
        <v>602.15</v>
      </c>
      <c r="D50" s="148">
        <v>634.44000000000005</v>
      </c>
      <c r="E50" s="388">
        <v>0</v>
      </c>
      <c r="F50" s="149">
        <f t="shared" si="6"/>
        <v>0</v>
      </c>
      <c r="G50" s="150">
        <f t="shared" si="7"/>
        <v>0</v>
      </c>
      <c r="H50" s="151">
        <f t="shared" si="8"/>
        <v>0</v>
      </c>
      <c r="I50" s="294">
        <v>0</v>
      </c>
      <c r="J50" s="295">
        <v>0</v>
      </c>
      <c r="K50" s="296">
        <v>0</v>
      </c>
      <c r="L50" s="388">
        <v>3.14</v>
      </c>
      <c r="M50" s="149">
        <f t="shared" si="9"/>
        <v>60</v>
      </c>
      <c r="N50" s="150">
        <f t="shared" si="10"/>
        <v>60</v>
      </c>
      <c r="O50" s="151">
        <f t="shared" si="11"/>
        <v>0</v>
      </c>
      <c r="P50" s="294">
        <v>0.5</v>
      </c>
      <c r="Q50" s="295">
        <v>0.5</v>
      </c>
      <c r="R50" s="296">
        <v>0</v>
      </c>
      <c r="S50" s="388">
        <v>4</v>
      </c>
      <c r="T50" s="149">
        <f t="shared" si="12"/>
        <v>484</v>
      </c>
      <c r="U50" s="150">
        <f t="shared" si="13"/>
        <v>196</v>
      </c>
      <c r="V50" s="151">
        <f t="shared" si="14"/>
        <v>0</v>
      </c>
      <c r="W50" s="294">
        <v>0.71114599686028257</v>
      </c>
      <c r="X50" s="295">
        <v>0.28885400313971743</v>
      </c>
      <c r="Y50" s="296">
        <v>0</v>
      </c>
      <c r="Z50" s="388"/>
      <c r="AA50" s="152">
        <v>682.08074479386164</v>
      </c>
      <c r="AB50" s="153">
        <v>104.51237218615623</v>
      </c>
      <c r="AC50" s="154">
        <v>818.49689375263404</v>
      </c>
      <c r="AD50" s="306">
        <v>0.4673998428908091</v>
      </c>
      <c r="AE50" s="307">
        <v>0.28515318146111546</v>
      </c>
      <c r="AF50" s="308">
        <v>0.24744697564807541</v>
      </c>
    </row>
    <row r="51" spans="1:32">
      <c r="A51" s="126" t="s">
        <v>597</v>
      </c>
      <c r="B51" s="129" t="s">
        <v>642</v>
      </c>
      <c r="C51" s="132">
        <v>634.44000000000005</v>
      </c>
      <c r="D51" s="130">
        <v>647.76</v>
      </c>
      <c r="E51" s="387">
        <v>0</v>
      </c>
      <c r="F51" s="136">
        <f t="shared" si="6"/>
        <v>0</v>
      </c>
      <c r="G51" s="134">
        <f t="shared" si="7"/>
        <v>0</v>
      </c>
      <c r="H51" s="138">
        <f t="shared" si="8"/>
        <v>0</v>
      </c>
      <c r="I51" s="291">
        <v>0</v>
      </c>
      <c r="J51" s="292">
        <v>0</v>
      </c>
      <c r="K51" s="293">
        <v>0</v>
      </c>
      <c r="L51" s="387">
        <v>3.14</v>
      </c>
      <c r="M51" s="136">
        <f t="shared" si="9"/>
        <v>93</v>
      </c>
      <c r="N51" s="134">
        <f t="shared" si="10"/>
        <v>27</v>
      </c>
      <c r="O51" s="138">
        <f t="shared" si="11"/>
        <v>0</v>
      </c>
      <c r="P51" s="291">
        <v>0.7767857142857143</v>
      </c>
      <c r="Q51" s="292">
        <v>0.22321428571428573</v>
      </c>
      <c r="R51" s="293">
        <v>0</v>
      </c>
      <c r="S51" s="387">
        <v>4</v>
      </c>
      <c r="T51" s="136">
        <f t="shared" si="12"/>
        <v>484</v>
      </c>
      <c r="U51" s="134">
        <f t="shared" si="13"/>
        <v>196</v>
      </c>
      <c r="V51" s="138">
        <f t="shared" si="14"/>
        <v>0</v>
      </c>
      <c r="W51" s="291">
        <v>0.71114599686028257</v>
      </c>
      <c r="X51" s="292">
        <v>0.28885400313971743</v>
      </c>
      <c r="Y51" s="293">
        <v>0</v>
      </c>
      <c r="Z51" s="387"/>
      <c r="AA51" s="141">
        <v>682.08074479386164</v>
      </c>
      <c r="AB51" s="142">
        <v>104.51237218615623</v>
      </c>
      <c r="AC51" s="144">
        <v>818.49689375263404</v>
      </c>
      <c r="AD51" s="303">
        <v>0.4673998428908091</v>
      </c>
      <c r="AE51" s="304">
        <v>0.28515318146111546</v>
      </c>
      <c r="AF51" s="305">
        <v>0.24744697564807541</v>
      </c>
    </row>
    <row r="52" spans="1:32">
      <c r="A52" s="126" t="s">
        <v>598</v>
      </c>
      <c r="B52" s="129" t="s">
        <v>643</v>
      </c>
      <c r="C52" s="132">
        <v>647.76</v>
      </c>
      <c r="D52" s="130">
        <v>674.23</v>
      </c>
      <c r="E52" s="387">
        <v>0</v>
      </c>
      <c r="F52" s="136">
        <f t="shared" si="6"/>
        <v>0</v>
      </c>
      <c r="G52" s="134">
        <f t="shared" si="7"/>
        <v>0</v>
      </c>
      <c r="H52" s="138">
        <f t="shared" si="8"/>
        <v>0</v>
      </c>
      <c r="I52" s="291">
        <v>0</v>
      </c>
      <c r="J52" s="292">
        <v>0</v>
      </c>
      <c r="K52" s="293">
        <v>0</v>
      </c>
      <c r="L52" s="387">
        <v>11.43</v>
      </c>
      <c r="M52" s="136">
        <f t="shared" si="9"/>
        <v>361</v>
      </c>
      <c r="N52" s="134">
        <f t="shared" si="10"/>
        <v>42</v>
      </c>
      <c r="O52" s="138">
        <f t="shared" si="11"/>
        <v>34</v>
      </c>
      <c r="P52" s="291">
        <v>0.82625482625482627</v>
      </c>
      <c r="Q52" s="292">
        <v>9.6525096525096526E-2</v>
      </c>
      <c r="R52" s="293">
        <v>7.7220077220077218E-2</v>
      </c>
      <c r="S52" s="387">
        <v>4</v>
      </c>
      <c r="T52" s="136">
        <f t="shared" si="12"/>
        <v>484</v>
      </c>
      <c r="U52" s="134">
        <f t="shared" si="13"/>
        <v>196</v>
      </c>
      <c r="V52" s="138">
        <f t="shared" si="14"/>
        <v>0</v>
      </c>
      <c r="W52" s="291">
        <v>0.71114599686028257</v>
      </c>
      <c r="X52" s="292">
        <v>0.28885400313971743</v>
      </c>
      <c r="Y52" s="293">
        <v>0</v>
      </c>
      <c r="Z52" s="387"/>
      <c r="AA52" s="141">
        <v>686.48126572801561</v>
      </c>
      <c r="AB52" s="142">
        <v>35.204167473231571</v>
      </c>
      <c r="AC52" s="144">
        <v>497.25886555939593</v>
      </c>
      <c r="AD52" s="303">
        <v>0.44261006289308175</v>
      </c>
      <c r="AE52" s="304">
        <v>0.30974842767295596</v>
      </c>
      <c r="AF52" s="305">
        <v>0.24764150943396226</v>
      </c>
    </row>
    <row r="53" spans="1:32">
      <c r="A53" s="126" t="s">
        <v>599</v>
      </c>
      <c r="B53" s="129" t="s">
        <v>644</v>
      </c>
      <c r="C53" s="132">
        <v>674.23</v>
      </c>
      <c r="D53" s="130">
        <v>685.5</v>
      </c>
      <c r="E53" s="387">
        <v>0</v>
      </c>
      <c r="F53" s="136">
        <f t="shared" si="6"/>
        <v>0</v>
      </c>
      <c r="G53" s="134">
        <f t="shared" si="7"/>
        <v>0</v>
      </c>
      <c r="H53" s="138">
        <f t="shared" si="8"/>
        <v>0</v>
      </c>
      <c r="I53" s="291">
        <v>0</v>
      </c>
      <c r="J53" s="292">
        <v>0</v>
      </c>
      <c r="K53" s="293">
        <v>0</v>
      </c>
      <c r="L53" s="387">
        <v>14.29</v>
      </c>
      <c r="M53" s="136">
        <f t="shared" si="9"/>
        <v>476</v>
      </c>
      <c r="N53" s="134">
        <f t="shared" si="10"/>
        <v>39</v>
      </c>
      <c r="O53" s="138">
        <f t="shared" si="11"/>
        <v>31</v>
      </c>
      <c r="P53" s="291">
        <v>0.87215909090909094</v>
      </c>
      <c r="Q53" s="292">
        <v>7.1022727272727279E-2</v>
      </c>
      <c r="R53" s="293">
        <v>5.6818181818181816E-2</v>
      </c>
      <c r="S53" s="387">
        <v>4</v>
      </c>
      <c r="T53" s="136">
        <f t="shared" si="12"/>
        <v>484</v>
      </c>
      <c r="U53" s="134">
        <f t="shared" si="13"/>
        <v>196</v>
      </c>
      <c r="V53" s="138">
        <f t="shared" si="14"/>
        <v>0</v>
      </c>
      <c r="W53" s="291">
        <v>0.71114599686028257</v>
      </c>
      <c r="X53" s="292">
        <v>0.28885400313971743</v>
      </c>
      <c r="Y53" s="293">
        <v>0</v>
      </c>
      <c r="Z53" s="387"/>
      <c r="AA53" s="141">
        <v>581.96889354185942</v>
      </c>
      <c r="AB53" s="142">
        <v>319.03776772616112</v>
      </c>
      <c r="AC53" s="144">
        <v>486.25756322401105</v>
      </c>
      <c r="AD53" s="303">
        <v>0.44261006289308175</v>
      </c>
      <c r="AE53" s="304">
        <v>0.30974842767295596</v>
      </c>
      <c r="AF53" s="305">
        <v>0.24764150943396226</v>
      </c>
    </row>
    <row r="54" spans="1:32">
      <c r="A54" s="145" t="s">
        <v>600</v>
      </c>
      <c r="B54" s="146" t="s">
        <v>645</v>
      </c>
      <c r="C54" s="147">
        <v>685.5</v>
      </c>
      <c r="D54" s="148">
        <v>704</v>
      </c>
      <c r="E54" s="388">
        <v>0</v>
      </c>
      <c r="F54" s="149">
        <f t="shared" si="6"/>
        <v>0</v>
      </c>
      <c r="G54" s="150">
        <f t="shared" si="7"/>
        <v>0</v>
      </c>
      <c r="H54" s="151">
        <f t="shared" si="8"/>
        <v>0</v>
      </c>
      <c r="I54" s="294">
        <v>0</v>
      </c>
      <c r="J54" s="295">
        <v>0</v>
      </c>
      <c r="K54" s="296">
        <v>0</v>
      </c>
      <c r="L54" s="388">
        <v>14.29</v>
      </c>
      <c r="M54" s="149">
        <f t="shared" si="9"/>
        <v>476</v>
      </c>
      <c r="N54" s="150">
        <f t="shared" si="10"/>
        <v>39</v>
      </c>
      <c r="O54" s="151">
        <f t="shared" si="11"/>
        <v>31</v>
      </c>
      <c r="P54" s="294">
        <v>0.87215909090909094</v>
      </c>
      <c r="Q54" s="295">
        <v>7.1022727272727279E-2</v>
      </c>
      <c r="R54" s="296">
        <v>5.6818181818181816E-2</v>
      </c>
      <c r="S54" s="388">
        <v>4</v>
      </c>
      <c r="T54" s="149">
        <f t="shared" si="12"/>
        <v>484</v>
      </c>
      <c r="U54" s="150">
        <f t="shared" si="13"/>
        <v>196</v>
      </c>
      <c r="V54" s="151">
        <f t="shared" si="14"/>
        <v>0</v>
      </c>
      <c r="W54" s="294">
        <v>0.71114599686028257</v>
      </c>
      <c r="X54" s="295">
        <v>0.28885400313971743</v>
      </c>
      <c r="Y54" s="296">
        <v>0</v>
      </c>
      <c r="Z54" s="388"/>
      <c r="AA54" s="152">
        <v>547.86485630216634</v>
      </c>
      <c r="AB54" s="153">
        <v>463.15482831970286</v>
      </c>
      <c r="AC54" s="154">
        <v>486.25756322401105</v>
      </c>
      <c r="AD54" s="306">
        <v>0.42105263157894735</v>
      </c>
      <c r="AE54" s="307">
        <v>0.27631578947368424</v>
      </c>
      <c r="AF54" s="308">
        <v>0.30263157894736842</v>
      </c>
    </row>
    <row r="55" spans="1:32">
      <c r="A55" s="126" t="s">
        <v>601</v>
      </c>
      <c r="B55" s="129" t="s">
        <v>646</v>
      </c>
      <c r="C55" s="132">
        <v>704</v>
      </c>
      <c r="D55" s="130">
        <v>720.72</v>
      </c>
      <c r="E55" s="387">
        <v>0</v>
      </c>
      <c r="F55" s="136">
        <f t="shared" si="6"/>
        <v>0</v>
      </c>
      <c r="G55" s="134">
        <f t="shared" si="7"/>
        <v>0</v>
      </c>
      <c r="H55" s="138">
        <f t="shared" si="8"/>
        <v>0</v>
      </c>
      <c r="I55" s="291">
        <v>0</v>
      </c>
      <c r="J55" s="292">
        <v>0</v>
      </c>
      <c r="K55" s="293">
        <v>0</v>
      </c>
      <c r="L55" s="387">
        <v>14.29</v>
      </c>
      <c r="M55" s="136">
        <f t="shared" si="9"/>
        <v>476</v>
      </c>
      <c r="N55" s="134">
        <f t="shared" si="10"/>
        <v>39</v>
      </c>
      <c r="O55" s="138">
        <f t="shared" si="11"/>
        <v>31</v>
      </c>
      <c r="P55" s="291">
        <v>0.87215909090909094</v>
      </c>
      <c r="Q55" s="292">
        <v>7.1022727272727279E-2</v>
      </c>
      <c r="R55" s="293">
        <v>5.6818181818181816E-2</v>
      </c>
      <c r="S55" s="387">
        <v>4</v>
      </c>
      <c r="T55" s="136">
        <f t="shared" si="12"/>
        <v>484</v>
      </c>
      <c r="U55" s="134">
        <f t="shared" si="13"/>
        <v>196</v>
      </c>
      <c r="V55" s="138">
        <f t="shared" si="14"/>
        <v>0</v>
      </c>
      <c r="W55" s="291">
        <v>0.71114599686028257</v>
      </c>
      <c r="X55" s="292">
        <v>0.28885400313971743</v>
      </c>
      <c r="Y55" s="293">
        <v>0</v>
      </c>
      <c r="Z55" s="387"/>
      <c r="AA55" s="141">
        <v>548.96498653570484</v>
      </c>
      <c r="AB55" s="142">
        <v>501.6593864935499</v>
      </c>
      <c r="AC55" s="144">
        <v>0</v>
      </c>
      <c r="AD55" s="303">
        <v>0.7235238987816307</v>
      </c>
      <c r="AE55" s="304">
        <v>0.27647610121836924</v>
      </c>
      <c r="AF55" s="305">
        <v>0</v>
      </c>
    </row>
    <row r="56" spans="1:32">
      <c r="A56" s="174" t="s">
        <v>602</v>
      </c>
      <c r="B56" s="175" t="s">
        <v>647</v>
      </c>
      <c r="C56" s="176">
        <v>720.72</v>
      </c>
      <c r="D56" s="177">
        <v>728.75</v>
      </c>
      <c r="E56" s="391">
        <v>0</v>
      </c>
      <c r="F56" s="178">
        <f t="shared" si="6"/>
        <v>0</v>
      </c>
      <c r="G56" s="179">
        <f t="shared" si="7"/>
        <v>0</v>
      </c>
      <c r="H56" s="180">
        <f t="shared" si="8"/>
        <v>0</v>
      </c>
      <c r="I56" s="316">
        <v>0</v>
      </c>
      <c r="J56" s="317">
        <v>0</v>
      </c>
      <c r="K56" s="318">
        <v>0</v>
      </c>
      <c r="L56" s="391">
        <v>14.29</v>
      </c>
      <c r="M56" s="178">
        <f t="shared" si="9"/>
        <v>476</v>
      </c>
      <c r="N56" s="179">
        <f t="shared" si="10"/>
        <v>39</v>
      </c>
      <c r="O56" s="180">
        <f t="shared" si="11"/>
        <v>31</v>
      </c>
      <c r="P56" s="316">
        <v>0.87215909090909094</v>
      </c>
      <c r="Q56" s="317">
        <v>7.1022727272727279E-2</v>
      </c>
      <c r="R56" s="318">
        <v>5.6818181818181816E-2</v>
      </c>
      <c r="S56" s="391">
        <v>4</v>
      </c>
      <c r="T56" s="178">
        <f t="shared" si="12"/>
        <v>484</v>
      </c>
      <c r="U56" s="179">
        <f t="shared" si="13"/>
        <v>196</v>
      </c>
      <c r="V56" s="180">
        <f t="shared" si="14"/>
        <v>0</v>
      </c>
      <c r="W56" s="316">
        <v>0.71114599686028257</v>
      </c>
      <c r="X56" s="317">
        <v>0.28885400313971743</v>
      </c>
      <c r="Y56" s="318">
        <v>0</v>
      </c>
      <c r="Z56" s="391"/>
      <c r="AA56" s="181">
        <v>1034.1224195261775</v>
      </c>
      <c r="AB56" s="182">
        <v>500.55925626001141</v>
      </c>
      <c r="AC56" s="183">
        <v>0</v>
      </c>
      <c r="AD56" s="319">
        <v>0.97000937207122773</v>
      </c>
      <c r="AE56" s="320">
        <v>2.9990627928772259E-2</v>
      </c>
      <c r="AF56" s="321">
        <v>0</v>
      </c>
    </row>
    <row r="57" spans="1:32">
      <c r="A57" s="155"/>
      <c r="B57" s="155"/>
      <c r="C57" s="155"/>
      <c r="D57" s="155"/>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row>
  </sheetData>
  <mergeCells count="14">
    <mergeCell ref="A1:AG1"/>
    <mergeCell ref="A4:B4"/>
    <mergeCell ref="A2:B2"/>
    <mergeCell ref="AG2:AG4"/>
    <mergeCell ref="A3:B3"/>
    <mergeCell ref="C2:D3"/>
    <mergeCell ref="E3:K3"/>
    <mergeCell ref="L3:R3"/>
    <mergeCell ref="S3:Y3"/>
    <mergeCell ref="Z3:AF3"/>
    <mergeCell ref="E2:K2"/>
    <mergeCell ref="L2:R2"/>
    <mergeCell ref="S2:Y2"/>
    <mergeCell ref="Z2:AF2"/>
  </mergeCells>
  <hyperlinks>
    <hyperlink ref="A2:B2" location="OVERSIKT!A1" display="OVERSIKT"/>
    <hyperlink ref="AG2:AG4" location="togtyper!A1" display="togtyper"/>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S12"/>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6" width="5" style="28" bestFit="1" customWidth="1"/>
    <col min="7" max="8" width="4" style="28" customWidth="1"/>
    <col min="9" max="9" width="6" style="28" bestFit="1" customWidth="1"/>
    <col min="10" max="11" width="4" style="28" customWidth="1"/>
    <col min="12" max="12" width="9.85546875" style="28" bestFit="1" customWidth="1"/>
    <col min="13" max="15" width="5" style="28" bestFit="1" customWidth="1"/>
    <col min="16" max="18" width="5" style="28" customWidth="1"/>
    <col min="19" max="16384" width="11.42578125" style="28"/>
  </cols>
  <sheetData>
    <row r="1" spans="1:19" ht="21">
      <c r="A1" s="518" t="s">
        <v>32</v>
      </c>
      <c r="B1" s="518"/>
      <c r="C1" s="518"/>
      <c r="D1" s="518"/>
      <c r="E1" s="518"/>
      <c r="F1" s="518"/>
      <c r="G1" s="518"/>
      <c r="H1" s="518"/>
      <c r="I1" s="518"/>
      <c r="J1" s="518"/>
      <c r="K1" s="518"/>
      <c r="L1" s="518"/>
      <c r="M1" s="518"/>
      <c r="N1" s="518"/>
      <c r="O1" s="518"/>
      <c r="P1" s="518"/>
      <c r="Q1" s="518"/>
      <c r="R1" s="518"/>
      <c r="S1" s="518"/>
    </row>
    <row r="2" spans="1:19" ht="15" customHeight="1">
      <c r="A2" s="520" t="s">
        <v>11</v>
      </c>
      <c r="B2" s="520"/>
      <c r="C2" s="530" t="s">
        <v>5</v>
      </c>
      <c r="D2" s="531"/>
      <c r="E2" s="534" t="s">
        <v>1156</v>
      </c>
      <c r="F2" s="535"/>
      <c r="G2" s="535"/>
      <c r="H2" s="535"/>
      <c r="I2" s="535"/>
      <c r="J2" s="535"/>
      <c r="K2" s="536"/>
      <c r="L2" s="567" t="s">
        <v>649</v>
      </c>
      <c r="M2" s="568"/>
      <c r="N2" s="568"/>
      <c r="O2" s="568"/>
      <c r="P2" s="568"/>
      <c r="Q2" s="568"/>
      <c r="R2" s="569"/>
      <c r="S2" s="521" t="s">
        <v>56</v>
      </c>
    </row>
    <row r="3" spans="1:19" ht="15" customHeight="1">
      <c r="A3" s="525" t="s">
        <v>1110</v>
      </c>
      <c r="B3" s="526"/>
      <c r="C3" s="532"/>
      <c r="D3" s="533"/>
      <c r="E3" s="540">
        <f>IFERROR(IF(MATCH(E2,TOGLENGDER!$A$2:$A$206,0),INDEX(TOGLENGDER!$B$2:$B$206,MATCH(E2,TOGLENGDER!$A$2:$A$206,0),1),0),"!feil!")</f>
        <v>200</v>
      </c>
      <c r="F3" s="541"/>
      <c r="G3" s="541"/>
      <c r="H3" s="541"/>
      <c r="I3" s="541"/>
      <c r="J3" s="541"/>
      <c r="K3" s="542"/>
      <c r="L3" s="527">
        <f>IFERROR(IF(MATCH(L2,TOGLENGDER!$A$2:$A$206,0),INDEX(TOGLENGDER!$B$2:$B$206,MATCH(L2,TOGLENGDER!$A$2:$A$206,0),1),0),"!feil!")</f>
        <v>750</v>
      </c>
      <c r="M3" s="528"/>
      <c r="N3" s="528"/>
      <c r="O3" s="528"/>
      <c r="P3" s="528"/>
      <c r="Q3" s="528"/>
      <c r="R3" s="529"/>
      <c r="S3" s="521"/>
    </row>
    <row r="4" spans="1:19" ht="15" customHeight="1">
      <c r="A4" s="519" t="s">
        <v>0</v>
      </c>
      <c r="B4" s="519"/>
      <c r="C4" s="29" t="s">
        <v>57</v>
      </c>
      <c r="D4" s="29" t="s">
        <v>58</v>
      </c>
      <c r="E4" s="379" t="s">
        <v>1166</v>
      </c>
      <c r="F4" s="241" t="s">
        <v>2</v>
      </c>
      <c r="G4" s="241" t="s">
        <v>3</v>
      </c>
      <c r="H4" s="241" t="s">
        <v>4</v>
      </c>
      <c r="I4" s="242" t="s">
        <v>2</v>
      </c>
      <c r="J4" s="242" t="s">
        <v>3</v>
      </c>
      <c r="K4" s="242" t="s">
        <v>4</v>
      </c>
      <c r="L4" s="379" t="s">
        <v>1166</v>
      </c>
      <c r="M4" s="334" t="s">
        <v>2</v>
      </c>
      <c r="N4" s="334" t="s">
        <v>3</v>
      </c>
      <c r="O4" s="334" t="s">
        <v>4</v>
      </c>
      <c r="P4" s="284" t="s">
        <v>2</v>
      </c>
      <c r="Q4" s="284" t="s">
        <v>3</v>
      </c>
      <c r="R4" s="284" t="s">
        <v>4</v>
      </c>
      <c r="S4" s="521"/>
    </row>
    <row r="5" spans="1:19">
      <c r="A5" s="33" t="s">
        <v>650</v>
      </c>
      <c r="B5" s="35" t="s">
        <v>656</v>
      </c>
      <c r="C5" s="39">
        <v>3.7</v>
      </c>
      <c r="D5" s="36">
        <v>13.76</v>
      </c>
      <c r="E5" s="378">
        <v>4</v>
      </c>
      <c r="F5" s="240">
        <f>ROUND($E5*$E$3*I5,0)</f>
        <v>800</v>
      </c>
      <c r="G5" s="323">
        <f t="shared" ref="G5:H5" si="0">ROUND($E5*$E$3*J5,0)</f>
        <v>0</v>
      </c>
      <c r="H5" s="324">
        <f t="shared" si="0"/>
        <v>0</v>
      </c>
      <c r="I5" s="243">
        <v>1</v>
      </c>
      <c r="J5" s="244">
        <v>0</v>
      </c>
      <c r="K5" s="245">
        <v>0</v>
      </c>
      <c r="L5" s="378"/>
      <c r="M5" s="335">
        <v>4511.0189345562958</v>
      </c>
      <c r="N5" s="336">
        <v>1811.829526098101</v>
      </c>
      <c r="O5" s="337">
        <v>3658.5858864342376</v>
      </c>
      <c r="P5" s="255">
        <v>0.46448028480500564</v>
      </c>
      <c r="Q5" s="256">
        <v>0.16662171638168186</v>
      </c>
      <c r="R5" s="257">
        <v>0.36889799881331248</v>
      </c>
    </row>
    <row r="6" spans="1:19">
      <c r="A6" s="34" t="s">
        <v>651</v>
      </c>
      <c r="B6" s="37" t="s">
        <v>657</v>
      </c>
      <c r="C6" s="40">
        <v>13.76</v>
      </c>
      <c r="D6" s="38">
        <v>20.85</v>
      </c>
      <c r="E6" s="380">
        <v>4</v>
      </c>
      <c r="F6" s="325">
        <f t="shared" ref="F6:F10" si="1">ROUND($E6*$E$3*I6,0)</f>
        <v>800</v>
      </c>
      <c r="G6" s="326">
        <f t="shared" ref="G6:G10" si="2">ROUND($E6*$E$3*J6,0)</f>
        <v>0</v>
      </c>
      <c r="H6" s="327">
        <f t="shared" ref="H6:H10" si="3">ROUND($E6*$E$3*K6,0)</f>
        <v>0</v>
      </c>
      <c r="I6" s="246">
        <v>1</v>
      </c>
      <c r="J6" s="247">
        <v>0</v>
      </c>
      <c r="K6" s="248">
        <v>0</v>
      </c>
      <c r="L6" s="380"/>
      <c r="M6" s="338">
        <v>5050.2019381059717</v>
      </c>
      <c r="N6" s="339">
        <v>2094.5185907122022</v>
      </c>
      <c r="O6" s="340">
        <v>3741.5371177495722</v>
      </c>
      <c r="P6" s="258">
        <v>0.46448028480500564</v>
      </c>
      <c r="Q6" s="259">
        <v>0.16662171638168186</v>
      </c>
      <c r="R6" s="260">
        <v>0.36889799881331248</v>
      </c>
    </row>
    <row r="7" spans="1:19">
      <c r="A7" s="34" t="s">
        <v>652</v>
      </c>
      <c r="B7" s="37" t="s">
        <v>658</v>
      </c>
      <c r="C7" s="40">
        <v>20.85</v>
      </c>
      <c r="D7" s="38">
        <v>29.73</v>
      </c>
      <c r="E7" s="380">
        <v>4</v>
      </c>
      <c r="F7" s="325">
        <f t="shared" si="1"/>
        <v>800</v>
      </c>
      <c r="G7" s="326">
        <f t="shared" si="2"/>
        <v>0</v>
      </c>
      <c r="H7" s="327">
        <f t="shared" si="3"/>
        <v>0</v>
      </c>
      <c r="I7" s="246">
        <v>1</v>
      </c>
      <c r="J7" s="247">
        <v>0</v>
      </c>
      <c r="K7" s="248">
        <v>0</v>
      </c>
      <c r="L7" s="380"/>
      <c r="M7" s="338">
        <v>4944.3299718219259</v>
      </c>
      <c r="N7" s="339">
        <v>2297.5308147207847</v>
      </c>
      <c r="O7" s="340">
        <v>3880.1529911317766</v>
      </c>
      <c r="P7" s="258">
        <v>0.46448028480500564</v>
      </c>
      <c r="Q7" s="259">
        <v>0.16662171638168186</v>
      </c>
      <c r="R7" s="260">
        <v>0.36889799881331248</v>
      </c>
    </row>
    <row r="8" spans="1:19">
      <c r="A8" s="34" t="s">
        <v>653</v>
      </c>
      <c r="B8" s="37" t="s">
        <v>659</v>
      </c>
      <c r="C8" s="40">
        <v>29.73</v>
      </c>
      <c r="D8" s="38">
        <v>36</v>
      </c>
      <c r="E8" s="380">
        <v>4</v>
      </c>
      <c r="F8" s="325">
        <f t="shared" si="1"/>
        <v>800</v>
      </c>
      <c r="G8" s="326">
        <f t="shared" si="2"/>
        <v>0</v>
      </c>
      <c r="H8" s="327">
        <f t="shared" si="3"/>
        <v>0</v>
      </c>
      <c r="I8" s="246">
        <v>1</v>
      </c>
      <c r="J8" s="247">
        <v>0</v>
      </c>
      <c r="K8" s="248">
        <v>0</v>
      </c>
      <c r="L8" s="380"/>
      <c r="M8" s="338">
        <v>4989.0799781894093</v>
      </c>
      <c r="N8" s="339">
        <v>2290.982033301153</v>
      </c>
      <c r="O8" s="340">
        <v>3744.8115084593883</v>
      </c>
      <c r="P8" s="258">
        <v>0.46448028480500564</v>
      </c>
      <c r="Q8" s="259">
        <v>0.16662171638168186</v>
      </c>
      <c r="R8" s="260">
        <v>0.36889799881331248</v>
      </c>
    </row>
    <row r="9" spans="1:19">
      <c r="A9" s="47" t="s">
        <v>654</v>
      </c>
      <c r="B9" s="48" t="s">
        <v>660</v>
      </c>
      <c r="C9" s="49">
        <v>36</v>
      </c>
      <c r="D9" s="50">
        <v>40.42</v>
      </c>
      <c r="E9" s="381">
        <v>4</v>
      </c>
      <c r="F9" s="328">
        <f t="shared" si="1"/>
        <v>800</v>
      </c>
      <c r="G9" s="329">
        <f t="shared" si="2"/>
        <v>0</v>
      </c>
      <c r="H9" s="330">
        <f t="shared" si="3"/>
        <v>0</v>
      </c>
      <c r="I9" s="249">
        <v>1</v>
      </c>
      <c r="J9" s="250">
        <v>0</v>
      </c>
      <c r="K9" s="251">
        <v>0</v>
      </c>
      <c r="L9" s="381"/>
      <c r="M9" s="341">
        <v>5208.4641557470713</v>
      </c>
      <c r="N9" s="342">
        <v>1940.6222273508577</v>
      </c>
      <c r="O9" s="343">
        <v>3744.8115084593883</v>
      </c>
      <c r="P9" s="261">
        <v>0.46448028480500564</v>
      </c>
      <c r="Q9" s="262">
        <v>0.16662171638168186</v>
      </c>
      <c r="R9" s="263">
        <v>0.36889799881331248</v>
      </c>
    </row>
    <row r="10" spans="1:19">
      <c r="A10" s="55" t="s">
        <v>655</v>
      </c>
      <c r="B10" s="56" t="s">
        <v>661</v>
      </c>
      <c r="C10" s="57">
        <v>40.42</v>
      </c>
      <c r="D10" s="58">
        <v>42.66</v>
      </c>
      <c r="E10" s="382">
        <v>4</v>
      </c>
      <c r="F10" s="331">
        <f t="shared" si="1"/>
        <v>800</v>
      </c>
      <c r="G10" s="332">
        <f t="shared" si="2"/>
        <v>0</v>
      </c>
      <c r="H10" s="333">
        <f t="shared" si="3"/>
        <v>0</v>
      </c>
      <c r="I10" s="252">
        <v>1</v>
      </c>
      <c r="J10" s="253">
        <v>0</v>
      </c>
      <c r="K10" s="254">
        <v>0</v>
      </c>
      <c r="L10" s="382"/>
      <c r="M10" s="344">
        <v>5200.8239107575009</v>
      </c>
      <c r="N10" s="345">
        <v>1920.9758830919625</v>
      </c>
      <c r="O10" s="346">
        <v>4084.2566787102974</v>
      </c>
      <c r="P10" s="264">
        <v>0.46448028480500564</v>
      </c>
      <c r="Q10" s="265">
        <v>0.16662171638168186</v>
      </c>
      <c r="R10" s="266">
        <v>0.36889799881331248</v>
      </c>
    </row>
    <row r="11" spans="1:19">
      <c r="A11" s="54"/>
      <c r="B11" s="54"/>
      <c r="C11" s="54"/>
      <c r="D11" s="54"/>
      <c r="E11" s="54"/>
      <c r="F11" s="54"/>
      <c r="G11" s="54"/>
      <c r="H11" s="54"/>
      <c r="I11" s="54"/>
      <c r="J11" s="54"/>
      <c r="K11" s="54"/>
      <c r="L11" s="54"/>
      <c r="M11" s="54"/>
      <c r="N11" s="54"/>
      <c r="O11" s="54"/>
      <c r="P11" s="54"/>
      <c r="Q11" s="54"/>
      <c r="R11" s="54"/>
    </row>
    <row r="12" spans="1:19">
      <c r="A12" s="54"/>
      <c r="B12" s="54"/>
      <c r="C12" s="54"/>
      <c r="D12" s="54"/>
      <c r="E12" s="54"/>
      <c r="F12" s="54"/>
      <c r="G12" s="54"/>
      <c r="H12" s="54"/>
      <c r="I12" s="54"/>
      <c r="J12" s="54"/>
      <c r="K12" s="54"/>
      <c r="L12" s="54"/>
      <c r="M12" s="54"/>
      <c r="N12" s="54"/>
      <c r="O12" s="54"/>
      <c r="P12" s="54"/>
      <c r="Q12" s="54"/>
      <c r="R12" s="54"/>
    </row>
  </sheetData>
  <mergeCells count="10">
    <mergeCell ref="A1:S1"/>
    <mergeCell ref="A4:B4"/>
    <mergeCell ref="A2:B2"/>
    <mergeCell ref="S2:S4"/>
    <mergeCell ref="A3:B3"/>
    <mergeCell ref="C2:D3"/>
    <mergeCell ref="E2:K2"/>
    <mergeCell ref="L2:R2"/>
    <mergeCell ref="E3:K3"/>
    <mergeCell ref="L3:R3"/>
  </mergeCells>
  <hyperlinks>
    <hyperlink ref="A2:B2" location="OVERSIKT!A1" display="OVERSIKT"/>
    <hyperlink ref="S2:S4" location="togtyper!A1" display="togtyper"/>
  </hyperlinks>
  <pageMargins left="0.75" right="0.75" top="1" bottom="1" header="0.5" footer="0.5"/>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L16"/>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7" width="5" style="28" bestFit="1" customWidth="1"/>
    <col min="8" max="8" width="4" style="28" bestFit="1" customWidth="1"/>
    <col min="9" max="11" width="5" style="28" bestFit="1" customWidth="1"/>
    <col min="12" max="16384" width="11.42578125" style="28"/>
  </cols>
  <sheetData>
    <row r="1" spans="1:12" ht="21">
      <c r="A1" s="518" t="s">
        <v>20</v>
      </c>
      <c r="B1" s="518"/>
      <c r="C1" s="518"/>
      <c r="D1" s="518"/>
      <c r="E1" s="518"/>
      <c r="F1" s="518"/>
      <c r="G1" s="518"/>
      <c r="H1" s="518"/>
      <c r="I1" s="518"/>
      <c r="J1" s="518"/>
      <c r="K1" s="518"/>
      <c r="L1" s="518"/>
    </row>
    <row r="2" spans="1:12" ht="15" customHeight="1">
      <c r="A2" s="520" t="s">
        <v>11</v>
      </c>
      <c r="B2" s="520"/>
      <c r="C2" s="530" t="s">
        <v>5</v>
      </c>
      <c r="D2" s="531"/>
      <c r="E2" s="537" t="s">
        <v>55</v>
      </c>
      <c r="F2" s="538"/>
      <c r="G2" s="538"/>
      <c r="H2" s="538"/>
      <c r="I2" s="538"/>
      <c r="J2" s="538"/>
      <c r="K2" s="539"/>
      <c r="L2" s="521" t="s">
        <v>56</v>
      </c>
    </row>
    <row r="3" spans="1:12" ht="15" customHeight="1">
      <c r="A3" s="525" t="s">
        <v>1110</v>
      </c>
      <c r="B3" s="526"/>
      <c r="C3" s="532"/>
      <c r="D3" s="533"/>
      <c r="E3" s="527">
        <f>IFERROR(IF(MATCH(E2,TOGLENGDER!$A$2:$A$206,0),INDEX(TOGLENGDER!$B$2:$B$206,MATCH(E2,TOGLENGDER!$A$2:$A$206,0),1),0),"!feil!")</f>
        <v>750</v>
      </c>
      <c r="F3" s="528"/>
      <c r="G3" s="528"/>
      <c r="H3" s="528"/>
      <c r="I3" s="528"/>
      <c r="J3" s="528"/>
      <c r="K3" s="529"/>
      <c r="L3" s="521"/>
    </row>
    <row r="4" spans="1:12" ht="15" customHeight="1">
      <c r="A4" s="519" t="s">
        <v>0</v>
      </c>
      <c r="B4" s="519"/>
      <c r="C4" s="29" t="s">
        <v>57</v>
      </c>
      <c r="D4" s="29" t="s">
        <v>58</v>
      </c>
      <c r="E4" s="379" t="s">
        <v>1166</v>
      </c>
      <c r="F4" s="62" t="s">
        <v>2</v>
      </c>
      <c r="G4" s="62" t="s">
        <v>3</v>
      </c>
      <c r="H4" s="62" t="s">
        <v>4</v>
      </c>
      <c r="I4" s="242" t="s">
        <v>2</v>
      </c>
      <c r="J4" s="242" t="s">
        <v>3</v>
      </c>
      <c r="K4" s="242" t="s">
        <v>4</v>
      </c>
      <c r="L4" s="521"/>
    </row>
    <row r="5" spans="1:12">
      <c r="A5" s="33" t="s">
        <v>662</v>
      </c>
      <c r="B5" s="35" t="s">
        <v>672</v>
      </c>
      <c r="C5" s="39">
        <v>70.22</v>
      </c>
      <c r="D5" s="36">
        <v>79.78</v>
      </c>
      <c r="E5" s="378"/>
      <c r="F5" s="487">
        <v>870.84665977668601</v>
      </c>
      <c r="G5" s="488">
        <v>1050.7736555983154</v>
      </c>
      <c r="H5" s="489">
        <v>956.01210446559048</v>
      </c>
      <c r="I5" s="243">
        <v>0.31263383297644537</v>
      </c>
      <c r="J5" s="244">
        <v>0.2398286937901499</v>
      </c>
      <c r="K5" s="245">
        <v>0.4475374732334047</v>
      </c>
    </row>
    <row r="6" spans="1:12">
      <c r="A6" s="34" t="s">
        <v>663</v>
      </c>
      <c r="B6" s="37" t="s">
        <v>673</v>
      </c>
      <c r="C6" s="40">
        <v>79.78</v>
      </c>
      <c r="D6" s="38">
        <v>85.37</v>
      </c>
      <c r="E6" s="380"/>
      <c r="F6" s="490">
        <v>870.84665977668601</v>
      </c>
      <c r="G6" s="491">
        <v>1050.7736555983154</v>
      </c>
      <c r="H6" s="492">
        <v>956.01210446559048</v>
      </c>
      <c r="I6" s="246">
        <v>0.31210191082802546</v>
      </c>
      <c r="J6" s="247">
        <v>0.23885350318471338</v>
      </c>
      <c r="K6" s="248">
        <v>0.44904458598726116</v>
      </c>
    </row>
    <row r="7" spans="1:12">
      <c r="A7" s="34" t="s">
        <v>664</v>
      </c>
      <c r="B7" s="37" t="s">
        <v>674</v>
      </c>
      <c r="C7" s="40">
        <v>85.37</v>
      </c>
      <c r="D7" s="38">
        <v>88.6</v>
      </c>
      <c r="E7" s="380"/>
      <c r="F7" s="490">
        <v>870.84665977668601</v>
      </c>
      <c r="G7" s="491">
        <v>1050.7736555983154</v>
      </c>
      <c r="H7" s="492">
        <v>956.01210446559048</v>
      </c>
      <c r="I7" s="246">
        <v>0.31223175965665234</v>
      </c>
      <c r="J7" s="247">
        <v>0.23819742489270387</v>
      </c>
      <c r="K7" s="248">
        <v>0.44957081545064376</v>
      </c>
    </row>
    <row r="8" spans="1:12">
      <c r="A8" s="34" t="s">
        <v>665</v>
      </c>
      <c r="B8" s="37" t="s">
        <v>675</v>
      </c>
      <c r="C8" s="40">
        <v>88.6</v>
      </c>
      <c r="D8" s="38">
        <v>90.35</v>
      </c>
      <c r="E8" s="380"/>
      <c r="F8" s="490">
        <v>870.84665977668601</v>
      </c>
      <c r="G8" s="491">
        <v>1050.7736555983154</v>
      </c>
      <c r="H8" s="492">
        <v>956.01210446559048</v>
      </c>
      <c r="I8" s="246">
        <v>0.31223175965665234</v>
      </c>
      <c r="J8" s="247">
        <v>0.23819742489270387</v>
      </c>
      <c r="K8" s="248">
        <v>0.44957081545064376</v>
      </c>
    </row>
    <row r="9" spans="1:12">
      <c r="A9" s="47" t="s">
        <v>666</v>
      </c>
      <c r="B9" s="48" t="s">
        <v>676</v>
      </c>
      <c r="C9" s="49">
        <v>90.35</v>
      </c>
      <c r="D9" s="50">
        <v>91.45</v>
      </c>
      <c r="E9" s="381"/>
      <c r="F9" s="493">
        <v>870.84665977668601</v>
      </c>
      <c r="G9" s="494">
        <v>1050.7736555983154</v>
      </c>
      <c r="H9" s="495">
        <v>956.01210446559048</v>
      </c>
      <c r="I9" s="249">
        <v>0.31223175965665234</v>
      </c>
      <c r="J9" s="250">
        <v>0.23819742489270387</v>
      </c>
      <c r="K9" s="251">
        <v>0.44957081545064376</v>
      </c>
    </row>
    <row r="10" spans="1:12">
      <c r="A10" s="34" t="s">
        <v>667</v>
      </c>
      <c r="B10" s="37" t="s">
        <v>677</v>
      </c>
      <c r="C10" s="40">
        <v>91.45</v>
      </c>
      <c r="D10" s="38">
        <v>95.91</v>
      </c>
      <c r="E10" s="380"/>
      <c r="F10" s="490">
        <v>870.84665977668601</v>
      </c>
      <c r="G10" s="491">
        <v>1050.7736555983154</v>
      </c>
      <c r="H10" s="492">
        <v>956.01210446559048</v>
      </c>
      <c r="I10" s="246">
        <v>0.12738853503184713</v>
      </c>
      <c r="J10" s="247">
        <v>0.42250530785562634</v>
      </c>
      <c r="K10" s="248">
        <v>0.45010615711252655</v>
      </c>
    </row>
    <row r="11" spans="1:12">
      <c r="A11" s="34" t="s">
        <v>668</v>
      </c>
      <c r="B11" s="37" t="s">
        <v>678</v>
      </c>
      <c r="C11" s="40">
        <v>95.91</v>
      </c>
      <c r="D11" s="38">
        <v>101.37</v>
      </c>
      <c r="E11" s="380"/>
      <c r="F11" s="490">
        <v>1011.1897165175568</v>
      </c>
      <c r="G11" s="491">
        <v>933.22135166151747</v>
      </c>
      <c r="H11" s="492">
        <v>874.44519969311852</v>
      </c>
      <c r="I11" s="246">
        <v>0.1148068669527897</v>
      </c>
      <c r="J11" s="247">
        <v>0.4356223175965665</v>
      </c>
      <c r="K11" s="248">
        <v>0.44957081545064376</v>
      </c>
    </row>
    <row r="12" spans="1:12">
      <c r="A12" s="34" t="s">
        <v>669</v>
      </c>
      <c r="B12" s="37" t="s">
        <v>679</v>
      </c>
      <c r="C12" s="40">
        <v>101.37</v>
      </c>
      <c r="D12" s="38">
        <v>105.19</v>
      </c>
      <c r="E12" s="380"/>
      <c r="F12" s="490">
        <v>1041.177549154495</v>
      </c>
      <c r="G12" s="491">
        <v>918.82719199578708</v>
      </c>
      <c r="H12" s="492">
        <v>926.02427182865233</v>
      </c>
      <c r="I12" s="246">
        <v>0.11468381564844587</v>
      </c>
      <c r="J12" s="247">
        <v>0.47159699892818863</v>
      </c>
      <c r="K12" s="248">
        <v>0.4137191854233655</v>
      </c>
    </row>
    <row r="13" spans="1:12">
      <c r="A13" s="47" t="s">
        <v>670</v>
      </c>
      <c r="B13" s="48" t="s">
        <v>680</v>
      </c>
      <c r="C13" s="49">
        <v>105.19</v>
      </c>
      <c r="D13" s="50">
        <v>110.68</v>
      </c>
      <c r="E13" s="381"/>
      <c r="F13" s="493">
        <v>1041.177549154495</v>
      </c>
      <c r="G13" s="494">
        <v>918.82719199578708</v>
      </c>
      <c r="H13" s="495">
        <v>926.02427182865233</v>
      </c>
      <c r="I13" s="249">
        <v>0.11468381564844587</v>
      </c>
      <c r="J13" s="250">
        <v>0.47159699892818863</v>
      </c>
      <c r="K13" s="251">
        <v>0.4137191854233655</v>
      </c>
    </row>
    <row r="14" spans="1:12">
      <c r="A14" s="55" t="s">
        <v>671</v>
      </c>
      <c r="B14" s="56" t="s">
        <v>681</v>
      </c>
      <c r="C14" s="57">
        <v>110.68</v>
      </c>
      <c r="D14" s="58">
        <v>89.57</v>
      </c>
      <c r="E14" s="382"/>
      <c r="F14" s="496">
        <v>1041.177549154495</v>
      </c>
      <c r="G14" s="497">
        <v>918.82719199578708</v>
      </c>
      <c r="H14" s="498">
        <v>926.02427182865233</v>
      </c>
      <c r="I14" s="252">
        <v>0.11431623931623931</v>
      </c>
      <c r="J14" s="253">
        <v>0.47008547008547008</v>
      </c>
      <c r="K14" s="254">
        <v>0.41559829059829062</v>
      </c>
    </row>
    <row r="15" spans="1:12">
      <c r="A15" s="54"/>
      <c r="B15" s="54"/>
      <c r="C15" s="54"/>
      <c r="D15" s="54"/>
      <c r="E15" s="54"/>
      <c r="F15" s="54"/>
      <c r="G15" s="54"/>
      <c r="H15" s="54"/>
      <c r="I15" s="54"/>
      <c r="J15" s="54"/>
      <c r="K15" s="54"/>
    </row>
    <row r="16" spans="1:12">
      <c r="A16" s="54"/>
      <c r="B16" s="54"/>
      <c r="C16" s="54"/>
      <c r="D16" s="54"/>
      <c r="E16" s="54"/>
      <c r="F16" s="54"/>
      <c r="G16" s="54"/>
      <c r="H16" s="54"/>
      <c r="I16" s="54"/>
      <c r="J16" s="54"/>
      <c r="K16" s="54"/>
    </row>
  </sheetData>
  <mergeCells count="8">
    <mergeCell ref="A1:L1"/>
    <mergeCell ref="A4:B4"/>
    <mergeCell ref="A2:B2"/>
    <mergeCell ref="L2:L4"/>
    <mergeCell ref="A3:B3"/>
    <mergeCell ref="C2:D3"/>
    <mergeCell ref="E3:K3"/>
    <mergeCell ref="E2:K2"/>
  </mergeCells>
  <hyperlinks>
    <hyperlink ref="A2:B2" location="OVERSIKT!A1" display="OVERSIKT"/>
    <hyperlink ref="L2:L4" location="togtyper!A1" display="togtyper"/>
  </hyperlinks>
  <pageMargins left="0.75" right="0.75" top="1" bottom="1" header="0.5" footer="0.5"/>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S13"/>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6" width="4" style="28" customWidth="1"/>
    <col min="7" max="7" width="3.140625" style="28" customWidth="1"/>
    <col min="8" max="8" width="3.42578125" style="28" customWidth="1"/>
    <col min="9" max="10" width="5" style="28" bestFit="1" customWidth="1"/>
    <col min="11" max="11" width="4" style="28" bestFit="1" customWidth="1"/>
    <col min="12" max="12" width="9.85546875" style="28" bestFit="1" customWidth="1"/>
    <col min="13" max="15" width="4" style="28" bestFit="1" customWidth="1"/>
    <col min="16" max="16" width="4" style="28" customWidth="1"/>
    <col min="17" max="18" width="5" style="28" bestFit="1" customWidth="1"/>
    <col min="19" max="16384" width="11.42578125" style="28"/>
  </cols>
  <sheetData>
    <row r="1" spans="1:19" ht="21">
      <c r="A1" s="518" t="s">
        <v>21</v>
      </c>
      <c r="B1" s="518"/>
      <c r="C1" s="518"/>
      <c r="D1" s="518"/>
      <c r="E1" s="518"/>
      <c r="F1" s="518"/>
      <c r="G1" s="518"/>
      <c r="H1" s="518"/>
      <c r="I1" s="518"/>
      <c r="J1" s="518"/>
      <c r="K1" s="518"/>
      <c r="L1" s="518"/>
      <c r="M1" s="518"/>
      <c r="N1" s="518"/>
      <c r="O1" s="518"/>
      <c r="P1" s="518"/>
      <c r="Q1" s="518"/>
      <c r="R1" s="518"/>
      <c r="S1" s="518"/>
    </row>
    <row r="2" spans="1:19" ht="15" customHeight="1">
      <c r="A2" s="520" t="s">
        <v>11</v>
      </c>
      <c r="B2" s="520"/>
      <c r="C2" s="530" t="s">
        <v>5</v>
      </c>
      <c r="D2" s="531"/>
      <c r="E2" s="522" t="s">
        <v>73</v>
      </c>
      <c r="F2" s="523"/>
      <c r="G2" s="523"/>
      <c r="H2" s="523"/>
      <c r="I2" s="523"/>
      <c r="J2" s="523"/>
      <c r="K2" s="524"/>
      <c r="L2" s="537" t="s">
        <v>90</v>
      </c>
      <c r="M2" s="538"/>
      <c r="N2" s="538"/>
      <c r="O2" s="538"/>
      <c r="P2" s="538"/>
      <c r="Q2" s="538"/>
      <c r="R2" s="539"/>
      <c r="S2" s="521" t="s">
        <v>56</v>
      </c>
    </row>
    <row r="3" spans="1:19" ht="15" customHeight="1">
      <c r="A3" s="525" t="s">
        <v>1110</v>
      </c>
      <c r="B3" s="526"/>
      <c r="C3" s="532"/>
      <c r="D3" s="533"/>
      <c r="E3" s="540">
        <f>IFERROR(IF(MATCH(E2,TOGLENGDER!$A$2:$A$206,0),INDEX(TOGLENGDER!$B$2:$B$206,MATCH(E2,TOGLENGDER!$A$2:$A$206,0),1),0),"!feil!")</f>
        <v>38.21</v>
      </c>
      <c r="F3" s="541"/>
      <c r="G3" s="541"/>
      <c r="H3" s="541"/>
      <c r="I3" s="541"/>
      <c r="J3" s="541"/>
      <c r="K3" s="542"/>
      <c r="L3" s="527">
        <f>IFERROR(IF(MATCH(L2,TOGLENGDER!$A$2:$A$206,0),INDEX(TOGLENGDER!$B$2:$B$206,MATCH(L2,TOGLENGDER!$A$2:$A$206,0),1),0),"!feil!")</f>
        <v>750</v>
      </c>
      <c r="M3" s="528"/>
      <c r="N3" s="528"/>
      <c r="O3" s="528"/>
      <c r="P3" s="528"/>
      <c r="Q3" s="528"/>
      <c r="R3" s="529"/>
      <c r="S3" s="521"/>
    </row>
    <row r="4" spans="1:19" ht="15" customHeight="1">
      <c r="A4" s="519" t="s">
        <v>0</v>
      </c>
      <c r="B4" s="519"/>
      <c r="C4" s="29" t="s">
        <v>57</v>
      </c>
      <c r="D4" s="29" t="s">
        <v>58</v>
      </c>
      <c r="E4" s="379" t="s">
        <v>1166</v>
      </c>
      <c r="F4" s="30" t="s">
        <v>2</v>
      </c>
      <c r="G4" s="30" t="s">
        <v>3</v>
      </c>
      <c r="H4" s="30" t="s">
        <v>4</v>
      </c>
      <c r="I4" s="242" t="s">
        <v>2</v>
      </c>
      <c r="J4" s="242" t="s">
        <v>3</v>
      </c>
      <c r="K4" s="242" t="s">
        <v>4</v>
      </c>
      <c r="L4" s="379" t="s">
        <v>1166</v>
      </c>
      <c r="M4" s="62" t="s">
        <v>2</v>
      </c>
      <c r="N4" s="62" t="s">
        <v>3</v>
      </c>
      <c r="O4" s="62" t="s">
        <v>4</v>
      </c>
      <c r="P4" s="242" t="s">
        <v>2</v>
      </c>
      <c r="Q4" s="242" t="s">
        <v>3</v>
      </c>
      <c r="R4" s="242" t="s">
        <v>4</v>
      </c>
      <c r="S4" s="521"/>
    </row>
    <row r="5" spans="1:19">
      <c r="A5" s="455" t="s">
        <v>1138</v>
      </c>
      <c r="B5" s="454" t="s">
        <v>1137</v>
      </c>
      <c r="C5" s="39">
        <v>343.04</v>
      </c>
      <c r="D5" s="36">
        <v>360.68</v>
      </c>
      <c r="E5" s="378">
        <v>7.14</v>
      </c>
      <c r="F5" s="43">
        <f>ROUND($E5*$E$3*I5,0)</f>
        <v>248</v>
      </c>
      <c r="G5" s="41">
        <f t="shared" ref="G5" si="0">ROUND($E5*$E$3*J5,0)</f>
        <v>25</v>
      </c>
      <c r="H5" s="45">
        <f t="shared" ref="H5" si="1">ROUND($E5*$E$3*K5,0)</f>
        <v>0</v>
      </c>
      <c r="I5" s="243">
        <v>0.90873015873015872</v>
      </c>
      <c r="J5" s="244">
        <v>9.1269841269841265E-2</v>
      </c>
      <c r="K5" s="245">
        <v>0</v>
      </c>
      <c r="L5" s="378"/>
      <c r="M5" s="63">
        <v>340.0170055672171</v>
      </c>
      <c r="N5" s="64">
        <v>0</v>
      </c>
      <c r="O5" s="67">
        <v>337.85129215596095</v>
      </c>
      <c r="P5" s="243">
        <v>2.5356576862123614E-2</v>
      </c>
      <c r="Q5" s="244">
        <v>0</v>
      </c>
      <c r="R5" s="245">
        <v>0.97464342313787644</v>
      </c>
    </row>
    <row r="6" spans="1:19">
      <c r="A6" s="34" t="s">
        <v>682</v>
      </c>
      <c r="B6" s="37" t="s">
        <v>687</v>
      </c>
      <c r="C6" s="40">
        <v>360.68</v>
      </c>
      <c r="D6" s="38">
        <v>379.89</v>
      </c>
      <c r="E6" s="380">
        <v>7.14</v>
      </c>
      <c r="F6" s="44">
        <f>ROUND($E6*$E$3*I6,0)</f>
        <v>248</v>
      </c>
      <c r="G6" s="42">
        <f t="shared" ref="G6:H6" si="2">ROUND($E6*$E$3*J6,0)</f>
        <v>25</v>
      </c>
      <c r="H6" s="46">
        <f t="shared" si="2"/>
        <v>0</v>
      </c>
      <c r="I6" s="246">
        <v>0.90873015873015872</v>
      </c>
      <c r="J6" s="247">
        <v>9.1269841269841265E-2</v>
      </c>
      <c r="K6" s="248">
        <v>0</v>
      </c>
      <c r="L6" s="380"/>
      <c r="M6" s="65">
        <v>340.0170055672171</v>
      </c>
      <c r="N6" s="66">
        <v>0</v>
      </c>
      <c r="O6" s="68">
        <v>337.85129215596095</v>
      </c>
      <c r="P6" s="246">
        <v>2.5356576862123614E-2</v>
      </c>
      <c r="Q6" s="247">
        <v>0</v>
      </c>
      <c r="R6" s="248">
        <v>0.97464342313787644</v>
      </c>
    </row>
    <row r="7" spans="1:19">
      <c r="A7" s="34" t="s">
        <v>683</v>
      </c>
      <c r="B7" s="37" t="s">
        <v>688</v>
      </c>
      <c r="C7" s="40">
        <v>379.89</v>
      </c>
      <c r="D7" s="38">
        <v>399.84</v>
      </c>
      <c r="E7" s="380">
        <v>7.14</v>
      </c>
      <c r="F7" s="44">
        <f t="shared" ref="F7:F10" si="3">ROUND($E7*$E$3*I7,0)</f>
        <v>202</v>
      </c>
      <c r="G7" s="42">
        <f t="shared" ref="G7:G10" si="4">ROUND($E7*$E$3*J7,0)</f>
        <v>71</v>
      </c>
      <c r="H7" s="46">
        <f t="shared" ref="H7:H10" si="5">ROUND($E7*$E$3*K7,0)</f>
        <v>0</v>
      </c>
      <c r="I7" s="246">
        <v>0.74103585657370519</v>
      </c>
      <c r="J7" s="247">
        <v>0.25896414342629481</v>
      </c>
      <c r="K7" s="248">
        <v>0</v>
      </c>
      <c r="L7" s="380"/>
      <c r="M7" s="65">
        <v>340.0170055672171</v>
      </c>
      <c r="N7" s="66">
        <v>0</v>
      </c>
      <c r="O7" s="68">
        <v>337.85129215596095</v>
      </c>
      <c r="P7" s="246">
        <v>2.5356576862123614E-2</v>
      </c>
      <c r="Q7" s="247">
        <v>0</v>
      </c>
      <c r="R7" s="248">
        <v>0.97464342313787644</v>
      </c>
    </row>
    <row r="8" spans="1:19">
      <c r="A8" s="34" t="s">
        <v>684</v>
      </c>
      <c r="B8" s="37" t="s">
        <v>689</v>
      </c>
      <c r="C8" s="40">
        <v>399.84</v>
      </c>
      <c r="D8" s="38">
        <v>418.09</v>
      </c>
      <c r="E8" s="380">
        <v>7.14</v>
      </c>
      <c r="F8" s="44">
        <f t="shared" si="3"/>
        <v>214</v>
      </c>
      <c r="G8" s="42">
        <f t="shared" si="4"/>
        <v>59</v>
      </c>
      <c r="H8" s="46">
        <f t="shared" si="5"/>
        <v>0</v>
      </c>
      <c r="I8" s="246">
        <v>0.78333333333333333</v>
      </c>
      <c r="J8" s="247">
        <v>0.21666666666666667</v>
      </c>
      <c r="K8" s="248">
        <v>0</v>
      </c>
      <c r="L8" s="380"/>
      <c r="M8" s="65">
        <v>340.0170055672171</v>
      </c>
      <c r="N8" s="66">
        <v>0</v>
      </c>
      <c r="O8" s="68">
        <v>337.85129215596095</v>
      </c>
      <c r="P8" s="246">
        <v>2.5356576862123614E-2</v>
      </c>
      <c r="Q8" s="247">
        <v>0</v>
      </c>
      <c r="R8" s="248">
        <v>0.97464342313787644</v>
      </c>
    </row>
    <row r="9" spans="1:19">
      <c r="A9" s="34" t="s">
        <v>685</v>
      </c>
      <c r="B9" s="37" t="s">
        <v>690</v>
      </c>
      <c r="C9" s="40">
        <v>418.09</v>
      </c>
      <c r="D9" s="38">
        <v>439.16</v>
      </c>
      <c r="E9" s="380">
        <v>7.14</v>
      </c>
      <c r="F9" s="44">
        <f t="shared" si="3"/>
        <v>214</v>
      </c>
      <c r="G9" s="42">
        <f t="shared" si="4"/>
        <v>59</v>
      </c>
      <c r="H9" s="46">
        <f t="shared" si="5"/>
        <v>0</v>
      </c>
      <c r="I9" s="246">
        <v>0.78333333333333333</v>
      </c>
      <c r="J9" s="247">
        <v>0.21666666666666667</v>
      </c>
      <c r="K9" s="248">
        <v>0</v>
      </c>
      <c r="L9" s="380"/>
      <c r="M9" s="65">
        <v>340.0170055672171</v>
      </c>
      <c r="N9" s="66">
        <v>0</v>
      </c>
      <c r="O9" s="68">
        <v>337.85129215596095</v>
      </c>
      <c r="P9" s="246">
        <v>2.5396825396825397E-2</v>
      </c>
      <c r="Q9" s="247">
        <v>0.2253968253968254</v>
      </c>
      <c r="R9" s="248">
        <v>0.74920634920634921</v>
      </c>
    </row>
    <row r="10" spans="1:19">
      <c r="A10" s="164" t="s">
        <v>686</v>
      </c>
      <c r="B10" s="165" t="s">
        <v>691</v>
      </c>
      <c r="C10" s="166">
        <v>439.16</v>
      </c>
      <c r="D10" s="167">
        <v>457.28</v>
      </c>
      <c r="E10" s="390">
        <v>7.14</v>
      </c>
      <c r="F10" s="168">
        <f t="shared" si="3"/>
        <v>214</v>
      </c>
      <c r="G10" s="169">
        <f t="shared" si="4"/>
        <v>59</v>
      </c>
      <c r="H10" s="170">
        <f t="shared" si="5"/>
        <v>0</v>
      </c>
      <c r="I10" s="313">
        <v>0.78405315614617943</v>
      </c>
      <c r="J10" s="314">
        <v>0.2159468438538206</v>
      </c>
      <c r="K10" s="315">
        <v>0</v>
      </c>
      <c r="L10" s="390"/>
      <c r="M10" s="171">
        <v>340.0170055672171</v>
      </c>
      <c r="N10" s="172">
        <v>0</v>
      </c>
      <c r="O10" s="173">
        <v>337.85129215596095</v>
      </c>
      <c r="P10" s="313">
        <v>2.5356576862123614E-2</v>
      </c>
      <c r="Q10" s="314">
        <v>0.47702060221870046</v>
      </c>
      <c r="R10" s="315">
        <v>0.49762282091917592</v>
      </c>
    </row>
    <row r="11" spans="1:19">
      <c r="A11" s="54"/>
      <c r="B11" s="54"/>
      <c r="C11" s="54"/>
      <c r="D11" s="54"/>
      <c r="E11" s="54"/>
      <c r="F11" s="54"/>
      <c r="G11" s="54"/>
      <c r="H11" s="54"/>
      <c r="I11" s="54"/>
      <c r="J11" s="54"/>
      <c r="K11" s="54"/>
      <c r="L11" s="54"/>
      <c r="M11" s="54"/>
      <c r="N11" s="54"/>
      <c r="O11" s="54"/>
      <c r="P11" s="54"/>
      <c r="Q11" s="54"/>
      <c r="R11" s="54"/>
    </row>
    <row r="12" spans="1:19">
      <c r="A12" s="54"/>
      <c r="B12" s="54"/>
      <c r="C12" s="54"/>
      <c r="D12" s="54"/>
      <c r="E12" s="54"/>
      <c r="F12" s="54"/>
      <c r="G12" s="54"/>
      <c r="H12" s="54"/>
      <c r="I12" s="54"/>
      <c r="J12" s="54"/>
      <c r="K12" s="54"/>
      <c r="L12" s="54"/>
      <c r="M12" s="54"/>
      <c r="N12" s="54"/>
      <c r="O12" s="54"/>
      <c r="P12" s="54"/>
      <c r="Q12" s="54"/>
      <c r="R12" s="54"/>
    </row>
    <row r="13" spans="1:19">
      <c r="A13" s="54"/>
      <c r="B13" s="54"/>
      <c r="C13" s="54"/>
      <c r="D13" s="54"/>
      <c r="E13" s="54"/>
      <c r="F13" s="54"/>
      <c r="G13" s="54"/>
      <c r="H13" s="54"/>
      <c r="I13" s="54"/>
      <c r="J13" s="54"/>
      <c r="K13" s="54"/>
      <c r="L13" s="54"/>
      <c r="M13" s="54"/>
      <c r="N13" s="54"/>
      <c r="O13" s="54"/>
      <c r="P13" s="54"/>
      <c r="Q13" s="54"/>
      <c r="R13" s="54"/>
    </row>
  </sheetData>
  <mergeCells count="10">
    <mergeCell ref="A1:S1"/>
    <mergeCell ref="A4:B4"/>
    <mergeCell ref="A2:B2"/>
    <mergeCell ref="S2:S4"/>
    <mergeCell ref="A3:B3"/>
    <mergeCell ref="C2:D3"/>
    <mergeCell ref="E3:K3"/>
    <mergeCell ref="L3:R3"/>
    <mergeCell ref="E2:K2"/>
    <mergeCell ref="L2:R2"/>
  </mergeCells>
  <hyperlinks>
    <hyperlink ref="S2:S4" location="togtyper!A1" display="togtyper"/>
    <hyperlink ref="A2:B2" location="OVERSIKT!A1" display="OVERSIKT"/>
  </hyperlinks>
  <pageMargins left="0.75" right="0.75"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3">
    <tabColor indexed="27"/>
  </sheetPr>
  <dimension ref="A1:V22"/>
  <sheetViews>
    <sheetView showGridLines="0" workbookViewId="0">
      <selection sqref="A1:V1"/>
    </sheetView>
  </sheetViews>
  <sheetFormatPr baseColWidth="10" defaultColWidth="11.42578125" defaultRowHeight="12.75"/>
  <cols>
    <col min="1" max="1" width="11.42578125" style="19"/>
    <col min="2" max="2" width="2.7109375" style="19" customWidth="1"/>
    <col min="3" max="3" width="11.28515625" style="19" customWidth="1"/>
    <col min="4" max="4" width="18.5703125" style="19" customWidth="1"/>
    <col min="5" max="5" width="7.85546875" style="19" customWidth="1"/>
    <col min="6" max="6" width="8.140625" style="19" customWidth="1"/>
    <col min="7" max="9" width="3.85546875" style="19" customWidth="1"/>
    <col min="10" max="10" width="4.28515625" style="19" customWidth="1"/>
    <col min="11" max="12" width="4.140625" style="19" customWidth="1"/>
    <col min="13" max="13" width="4.7109375" style="19" customWidth="1"/>
    <col min="14" max="14" width="5.140625" style="19" customWidth="1"/>
    <col min="15" max="15" width="4.85546875" style="19" customWidth="1"/>
    <col min="16" max="17" width="5.42578125" style="19" customWidth="1"/>
    <col min="18" max="18" width="4.7109375" style="19" customWidth="1"/>
    <col min="19" max="20" width="7.85546875" style="19" customWidth="1"/>
    <col min="21" max="21" width="11.7109375" style="19" customWidth="1"/>
    <col min="22" max="16384" width="11.42578125" style="19"/>
  </cols>
  <sheetData>
    <row r="1" spans="1:22" ht="20.25">
      <c r="A1" s="515" t="s">
        <v>28</v>
      </c>
      <c r="B1" s="516"/>
      <c r="C1" s="516"/>
      <c r="D1" s="516"/>
      <c r="E1" s="516"/>
      <c r="F1" s="516"/>
      <c r="G1" s="516"/>
      <c r="H1" s="516"/>
      <c r="I1" s="516"/>
      <c r="J1" s="516"/>
      <c r="K1" s="516"/>
      <c r="L1" s="516"/>
      <c r="M1" s="516"/>
      <c r="N1" s="516"/>
      <c r="O1" s="516"/>
      <c r="P1" s="516"/>
      <c r="Q1" s="516"/>
      <c r="R1" s="516"/>
      <c r="S1" s="516"/>
      <c r="T1" s="516"/>
      <c r="U1" s="516"/>
      <c r="V1" s="517"/>
    </row>
    <row r="2" spans="1:22">
      <c r="A2" s="1" t="s">
        <v>11</v>
      </c>
      <c r="B2" s="20"/>
      <c r="C2" s="20"/>
      <c r="D2" s="20"/>
      <c r="E2" s="21"/>
      <c r="F2" s="22"/>
      <c r="G2" s="22"/>
      <c r="H2" s="22"/>
      <c r="I2" s="22"/>
      <c r="J2" s="22"/>
      <c r="K2" s="22"/>
      <c r="L2" s="22"/>
      <c r="M2" s="22"/>
      <c r="N2" s="22"/>
      <c r="O2" s="22"/>
      <c r="P2" s="22"/>
      <c r="Q2" s="22"/>
      <c r="R2" s="22"/>
      <c r="S2" s="23"/>
      <c r="T2" s="23"/>
      <c r="U2" s="23"/>
      <c r="V2" s="24"/>
    </row>
    <row r="3" spans="1:22">
      <c r="A3" s="25"/>
      <c r="B3" s="20"/>
      <c r="C3" s="20"/>
      <c r="D3" s="20"/>
      <c r="E3" s="21"/>
      <c r="F3" s="22"/>
      <c r="G3" s="22"/>
      <c r="H3" s="22"/>
      <c r="I3" s="22"/>
      <c r="J3" s="22"/>
      <c r="K3" s="22"/>
      <c r="L3" s="22"/>
      <c r="M3" s="22"/>
      <c r="N3" s="22"/>
      <c r="O3" s="22"/>
      <c r="P3" s="22"/>
      <c r="Q3" s="22"/>
      <c r="R3" s="22"/>
      <c r="S3" s="23"/>
      <c r="T3" s="23"/>
      <c r="U3" s="23"/>
      <c r="V3" s="26"/>
    </row>
    <row r="4" spans="1:22">
      <c r="A4" s="25"/>
      <c r="B4" s="20"/>
      <c r="C4" s="20"/>
      <c r="D4" s="20"/>
      <c r="E4" s="21"/>
      <c r="F4" s="22"/>
      <c r="G4" s="22"/>
      <c r="H4" s="22"/>
      <c r="I4" s="22"/>
      <c r="J4" s="22"/>
      <c r="K4" s="22"/>
      <c r="L4" s="22"/>
      <c r="M4" s="22"/>
      <c r="N4" s="22"/>
      <c r="O4" s="22"/>
      <c r="P4" s="22"/>
      <c r="Q4" s="22"/>
      <c r="R4" s="22"/>
      <c r="S4" s="23"/>
      <c r="T4" s="23"/>
      <c r="U4" s="23"/>
      <c r="V4" s="26"/>
    </row>
    <row r="5" spans="1:22">
      <c r="A5" s="25"/>
      <c r="B5" s="20"/>
      <c r="C5" s="20"/>
      <c r="D5" s="20"/>
      <c r="E5" s="21"/>
      <c r="F5" s="22"/>
      <c r="G5" s="22"/>
      <c r="H5" s="22"/>
      <c r="I5" s="22"/>
      <c r="J5" s="22"/>
      <c r="K5" s="22"/>
      <c r="L5" s="22"/>
      <c r="M5" s="22"/>
      <c r="N5" s="22"/>
      <c r="O5" s="22"/>
      <c r="P5" s="22"/>
      <c r="Q5" s="22"/>
      <c r="R5" s="22"/>
      <c r="S5" s="23"/>
      <c r="T5" s="23"/>
      <c r="U5" s="23"/>
      <c r="V5" s="26"/>
    </row>
    <row r="6" spans="1:22">
      <c r="A6" s="25"/>
      <c r="B6" s="20"/>
      <c r="C6" s="20"/>
      <c r="D6" s="20"/>
      <c r="E6" s="21"/>
      <c r="F6" s="22"/>
      <c r="G6" s="22"/>
      <c r="H6" s="22"/>
      <c r="I6" s="22"/>
      <c r="J6" s="22"/>
      <c r="K6" s="22"/>
      <c r="L6" s="22"/>
      <c r="M6" s="22"/>
      <c r="N6" s="22"/>
      <c r="O6" s="22"/>
      <c r="P6" s="22"/>
      <c r="Q6" s="22"/>
      <c r="R6" s="22"/>
      <c r="S6" s="23"/>
      <c r="T6" s="23"/>
      <c r="U6" s="23"/>
      <c r="V6" s="26"/>
    </row>
    <row r="7" spans="1:22">
      <c r="A7" s="25"/>
      <c r="B7" s="20"/>
      <c r="C7" s="20"/>
      <c r="D7" s="20"/>
      <c r="E7" s="21"/>
      <c r="F7" s="22"/>
      <c r="G7" s="22"/>
      <c r="H7" s="22"/>
      <c r="I7" s="22"/>
      <c r="J7" s="22"/>
      <c r="K7" s="22"/>
      <c r="L7" s="22"/>
      <c r="M7" s="22"/>
      <c r="N7" s="22"/>
      <c r="O7" s="22"/>
      <c r="P7" s="22"/>
      <c r="Q7" s="22"/>
      <c r="R7" s="22"/>
      <c r="S7" s="23"/>
      <c r="T7" s="23"/>
      <c r="U7" s="23"/>
      <c r="V7" s="26"/>
    </row>
    <row r="8" spans="1:22">
      <c r="A8" s="25"/>
      <c r="B8" s="20"/>
      <c r="C8" s="20"/>
      <c r="D8" s="20"/>
      <c r="E8" s="21"/>
      <c r="F8" s="22"/>
      <c r="G8" s="22"/>
      <c r="H8" s="22"/>
      <c r="I8" s="22"/>
      <c r="J8" s="22"/>
      <c r="K8" s="22"/>
      <c r="L8" s="22"/>
      <c r="M8" s="22"/>
      <c r="N8" s="22"/>
      <c r="O8" s="22"/>
      <c r="P8" s="22"/>
      <c r="Q8" s="22"/>
      <c r="R8" s="22"/>
      <c r="S8" s="23"/>
      <c r="T8" s="23"/>
      <c r="U8" s="23"/>
      <c r="V8" s="26"/>
    </row>
    <row r="9" spans="1:22" ht="12.75" customHeight="1">
      <c r="A9" s="25"/>
      <c r="B9" s="20"/>
      <c r="C9" s="20"/>
      <c r="D9" s="20"/>
      <c r="E9" s="21"/>
      <c r="F9" s="22"/>
      <c r="G9" s="22"/>
      <c r="H9" s="22"/>
      <c r="I9" s="22"/>
      <c r="J9" s="22"/>
      <c r="K9" s="22"/>
      <c r="L9" s="22"/>
      <c r="M9" s="22"/>
      <c r="N9" s="22"/>
      <c r="O9" s="22"/>
      <c r="P9" s="22"/>
      <c r="Q9" s="22"/>
      <c r="R9" s="22"/>
      <c r="S9" s="23"/>
      <c r="T9" s="23"/>
      <c r="U9" s="23"/>
      <c r="V9" s="26"/>
    </row>
    <row r="10" spans="1:22">
      <c r="A10" s="25"/>
      <c r="B10" s="20"/>
      <c r="C10" s="20"/>
      <c r="D10" s="20"/>
      <c r="E10" s="21"/>
      <c r="F10" s="22"/>
      <c r="G10" s="22"/>
      <c r="H10" s="22"/>
      <c r="I10" s="22"/>
      <c r="J10" s="22"/>
      <c r="K10" s="22"/>
      <c r="L10" s="22"/>
      <c r="M10" s="22"/>
      <c r="N10" s="22"/>
      <c r="O10" s="22"/>
      <c r="P10" s="22"/>
      <c r="Q10" s="22"/>
      <c r="R10" s="22"/>
      <c r="S10" s="23"/>
      <c r="T10" s="23"/>
      <c r="U10" s="23"/>
      <c r="V10" s="26"/>
    </row>
    <row r="11" spans="1:22">
      <c r="A11" s="25"/>
      <c r="B11" s="20"/>
      <c r="C11" s="20"/>
      <c r="D11" s="20"/>
      <c r="E11" s="21"/>
      <c r="F11" s="22"/>
      <c r="G11" s="22"/>
      <c r="H11" s="22"/>
      <c r="I11" s="22"/>
      <c r="J11" s="22"/>
      <c r="K11" s="22"/>
      <c r="L11" s="22"/>
      <c r="M11" s="22"/>
      <c r="N11" s="22"/>
      <c r="O11" s="22"/>
      <c r="P11" s="22"/>
      <c r="Q11" s="22"/>
      <c r="R11" s="22"/>
      <c r="S11" s="23"/>
      <c r="T11" s="23"/>
      <c r="U11" s="23"/>
      <c r="V11" s="26"/>
    </row>
    <row r="12" spans="1:22">
      <c r="A12" s="25"/>
      <c r="B12" s="20"/>
      <c r="C12" s="20"/>
      <c r="D12" s="20"/>
      <c r="E12" s="21"/>
      <c r="F12" s="22"/>
      <c r="G12" s="22"/>
      <c r="H12" s="22"/>
      <c r="I12" s="22"/>
      <c r="J12" s="22"/>
      <c r="K12" s="22"/>
      <c r="L12" s="22"/>
      <c r="M12" s="22"/>
      <c r="N12" s="22"/>
      <c r="O12" s="22"/>
      <c r="P12" s="22"/>
      <c r="Q12" s="22"/>
      <c r="R12" s="22"/>
      <c r="S12" s="23"/>
      <c r="T12" s="23"/>
      <c r="U12" s="23"/>
      <c r="V12" s="26"/>
    </row>
    <row r="13" spans="1:22">
      <c r="A13" s="479"/>
      <c r="B13" s="480"/>
      <c r="C13" s="480"/>
      <c r="D13" s="480"/>
      <c r="E13" s="481"/>
      <c r="F13" s="27"/>
      <c r="G13" s="27"/>
      <c r="H13" s="27"/>
      <c r="I13" s="27"/>
      <c r="J13" s="27"/>
      <c r="K13" s="27"/>
      <c r="L13" s="27"/>
      <c r="M13" s="27"/>
      <c r="N13" s="27"/>
      <c r="O13" s="27"/>
      <c r="P13" s="27"/>
      <c r="Q13" s="27"/>
      <c r="R13" s="27"/>
      <c r="S13" s="482"/>
      <c r="T13" s="482"/>
      <c r="U13" s="482"/>
      <c r="V13" s="483"/>
    </row>
    <row r="22" ht="12.75" customHeight="1"/>
  </sheetData>
  <sheetProtection selectLockedCells="1"/>
  <mergeCells count="1">
    <mergeCell ref="A1:V1"/>
  </mergeCells>
  <phoneticPr fontId="8" type="noConversion"/>
  <hyperlinks>
    <hyperlink ref="A2" location="OVERSIKT!A1" tooltip="Klikk for å komme tilbake til oversiktsarket" display="TILBAKE"/>
  </hyperlinks>
  <pageMargins left="0.75" right="0.75" top="1" bottom="1" header="0.5" footer="0.5"/>
  <pageSetup paperSize="9"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8" width="5.5703125" style="28" bestFit="1" customWidth="1"/>
    <col min="9" max="9" width="7.5703125" style="28" bestFit="1" customWidth="1"/>
    <col min="10" max="11" width="5.5703125" style="28" bestFit="1" customWidth="1"/>
    <col min="12" max="12" width="9.85546875" style="28" bestFit="1" customWidth="1"/>
    <col min="13" max="13" width="5.5703125" style="28" bestFit="1" customWidth="1"/>
    <col min="14" max="15" width="4.5703125" style="28" bestFit="1" customWidth="1"/>
    <col min="16" max="18" width="5.5703125" style="28" bestFit="1" customWidth="1"/>
    <col min="19" max="16384" width="11.42578125" style="28"/>
  </cols>
  <sheetData>
    <row r="1" spans="1:19" ht="21">
      <c r="A1" s="518" t="s">
        <v>1120</v>
      </c>
      <c r="B1" s="518"/>
      <c r="C1" s="518"/>
      <c r="D1" s="518"/>
      <c r="E1" s="518"/>
      <c r="F1" s="518"/>
      <c r="G1" s="518"/>
      <c r="H1" s="518"/>
      <c r="I1" s="518"/>
      <c r="J1" s="518"/>
      <c r="K1" s="518"/>
      <c r="L1" s="518"/>
      <c r="M1" s="518"/>
      <c r="N1" s="518"/>
      <c r="O1" s="518"/>
      <c r="P1" s="518"/>
      <c r="Q1" s="518"/>
      <c r="R1" s="518"/>
      <c r="S1" s="518"/>
    </row>
    <row r="2" spans="1:19" ht="15" customHeight="1">
      <c r="A2" s="520" t="s">
        <v>11</v>
      </c>
      <c r="B2" s="520"/>
      <c r="C2" s="530" t="s">
        <v>5</v>
      </c>
      <c r="D2" s="531"/>
      <c r="E2" s="522" t="s">
        <v>1111</v>
      </c>
      <c r="F2" s="523"/>
      <c r="G2" s="523"/>
      <c r="H2" s="523"/>
      <c r="I2" s="523"/>
      <c r="J2" s="523"/>
      <c r="K2" s="524"/>
      <c r="L2" s="522" t="s">
        <v>1128</v>
      </c>
      <c r="M2" s="523"/>
      <c r="N2" s="523"/>
      <c r="O2" s="523"/>
      <c r="P2" s="523"/>
      <c r="Q2" s="523"/>
      <c r="R2" s="524"/>
      <c r="S2" s="521" t="s">
        <v>56</v>
      </c>
    </row>
    <row r="3" spans="1:19" ht="15" customHeight="1">
      <c r="A3" s="525" t="s">
        <v>1110</v>
      </c>
      <c r="B3" s="526"/>
      <c r="C3" s="532"/>
      <c r="D3" s="533"/>
      <c r="E3" s="540">
        <f>IFERROR(IF(MATCH(E2,TOGLENGDER!$A$2:$A$206,0),INDEX(TOGLENGDER!$B$2:$B$206,MATCH(E2,TOGLENGDER!$A$2:$A$206,0),1),0),"!feil!")</f>
        <v>106.6</v>
      </c>
      <c r="F3" s="541"/>
      <c r="G3" s="541"/>
      <c r="H3" s="541"/>
      <c r="I3" s="541"/>
      <c r="J3" s="541"/>
      <c r="K3" s="542"/>
      <c r="L3" s="540">
        <f>IFERROR(IF(MATCH(L2,TOGLENGDER!$A$2:$A$206,0),INDEX(TOGLENGDER!$B$2:$B$206,MATCH(L2,TOGLENGDER!$A$2:$A$206,0),1),0),"!feil!")</f>
        <v>200</v>
      </c>
      <c r="M3" s="541"/>
      <c r="N3" s="541"/>
      <c r="O3" s="541"/>
      <c r="P3" s="541"/>
      <c r="Q3" s="541"/>
      <c r="R3" s="542"/>
      <c r="S3" s="521"/>
    </row>
    <row r="4" spans="1:19" ht="15" customHeight="1">
      <c r="A4" s="519" t="s">
        <v>0</v>
      </c>
      <c r="B4" s="519"/>
      <c r="C4" s="421" t="s">
        <v>57</v>
      </c>
      <c r="D4" s="421" t="s">
        <v>58</v>
      </c>
      <c r="E4" s="379" t="s">
        <v>1166</v>
      </c>
      <c r="F4" s="237" t="s">
        <v>2</v>
      </c>
      <c r="G4" s="237" t="s">
        <v>3</v>
      </c>
      <c r="H4" s="237" t="s">
        <v>4</v>
      </c>
      <c r="I4" s="242" t="s">
        <v>2</v>
      </c>
      <c r="J4" s="242" t="s">
        <v>3</v>
      </c>
      <c r="K4" s="242" t="s">
        <v>4</v>
      </c>
      <c r="L4" s="379" t="s">
        <v>1166</v>
      </c>
      <c r="M4" s="237" t="s">
        <v>2</v>
      </c>
      <c r="N4" s="237" t="s">
        <v>3</v>
      </c>
      <c r="O4" s="237" t="s">
        <v>4</v>
      </c>
      <c r="P4" s="242" t="s">
        <v>2</v>
      </c>
      <c r="Q4" s="242" t="s">
        <v>3</v>
      </c>
      <c r="R4" s="242" t="s">
        <v>4</v>
      </c>
      <c r="S4" s="521"/>
    </row>
    <row r="5" spans="1:19" s="87" customFormat="1">
      <c r="A5" s="422" t="s">
        <v>1122</v>
      </c>
      <c r="B5" s="423" t="s">
        <v>1123</v>
      </c>
      <c r="C5" s="424">
        <v>14.14</v>
      </c>
      <c r="D5" s="425" t="s">
        <v>1121</v>
      </c>
      <c r="E5" s="390">
        <v>72</v>
      </c>
      <c r="F5" s="427">
        <f>ROUND($E5*$E$3*I5,0)</f>
        <v>5373</v>
      </c>
      <c r="G5" s="428">
        <f t="shared" ref="G5:H7" si="0">ROUND($E5*$E$3*J5,0)</f>
        <v>1151</v>
      </c>
      <c r="H5" s="429">
        <f t="shared" si="0"/>
        <v>1151</v>
      </c>
      <c r="I5" s="430">
        <v>0.7</v>
      </c>
      <c r="J5" s="431">
        <v>0.15</v>
      </c>
      <c r="K5" s="432">
        <v>0.15</v>
      </c>
      <c r="L5" s="426">
        <v>9.7200000000000006</v>
      </c>
      <c r="M5" s="427">
        <f>ROUND($L5*$L$3*P5,0)</f>
        <v>1089</v>
      </c>
      <c r="N5" s="428">
        <f t="shared" ref="N5:O5" si="1">ROUND($L5*$L$3*Q5,0)</f>
        <v>311</v>
      </c>
      <c r="O5" s="429">
        <f t="shared" si="1"/>
        <v>544</v>
      </c>
      <c r="P5" s="430">
        <v>0.56000000000000005</v>
      </c>
      <c r="Q5" s="431">
        <v>0.16</v>
      </c>
      <c r="R5" s="432">
        <v>0.28000000000000003</v>
      </c>
    </row>
    <row r="6" spans="1:19">
      <c r="A6" s="485" t="s">
        <v>1127</v>
      </c>
      <c r="B6" s="486" t="s">
        <v>1124</v>
      </c>
      <c r="C6" s="39" t="s">
        <v>1121</v>
      </c>
      <c r="D6" s="36" t="s">
        <v>1121</v>
      </c>
      <c r="E6" s="447">
        <v>72</v>
      </c>
      <c r="F6" s="51">
        <f>ROUND($E6*$E$3*I6,0)</f>
        <v>5373</v>
      </c>
      <c r="G6" s="52">
        <f t="shared" ref="G6" si="2">ROUND($E6*$E$3*J6,0)</f>
        <v>1151</v>
      </c>
      <c r="H6" s="53">
        <f t="shared" ref="H6" si="3">ROUND($E6*$E$3*K6,0)</f>
        <v>1151</v>
      </c>
      <c r="I6" s="249">
        <v>0.7</v>
      </c>
      <c r="J6" s="250">
        <v>0.15</v>
      </c>
      <c r="K6" s="251">
        <v>0.15</v>
      </c>
      <c r="L6" s="447">
        <v>9.7200000000000006</v>
      </c>
      <c r="M6" s="51">
        <f t="shared" ref="M6:M7" si="4">ROUND($L6*$L$3*P6,0)</f>
        <v>1089</v>
      </c>
      <c r="N6" s="52">
        <f t="shared" ref="N6:N7" si="5">ROUND($L6*$L$3*Q6,0)</f>
        <v>311</v>
      </c>
      <c r="O6" s="53">
        <f t="shared" ref="O6:O7" si="6">ROUND($L6*$L$3*R6,0)</f>
        <v>544</v>
      </c>
      <c r="P6" s="249">
        <v>0.56000000000000005</v>
      </c>
      <c r="Q6" s="250">
        <v>0.16</v>
      </c>
      <c r="R6" s="251">
        <v>0.28000000000000003</v>
      </c>
    </row>
    <row r="7" spans="1:19">
      <c r="A7" s="34" t="s">
        <v>1126</v>
      </c>
      <c r="B7" s="37" t="s">
        <v>1125</v>
      </c>
      <c r="C7" s="40" t="s">
        <v>1121</v>
      </c>
      <c r="D7" s="38">
        <v>89.57</v>
      </c>
      <c r="E7" s="448">
        <v>72</v>
      </c>
      <c r="F7" s="59">
        <f t="shared" ref="F7" si="7">ROUND($E7*$E$3*I7,0)</f>
        <v>5373</v>
      </c>
      <c r="G7" s="60">
        <f t="shared" si="0"/>
        <v>1151</v>
      </c>
      <c r="H7" s="61">
        <f t="shared" si="0"/>
        <v>1151</v>
      </c>
      <c r="I7" s="252">
        <v>0.7</v>
      </c>
      <c r="J7" s="253">
        <v>0.15</v>
      </c>
      <c r="K7" s="254">
        <v>0.15</v>
      </c>
      <c r="L7" s="448">
        <v>9.7200000000000006</v>
      </c>
      <c r="M7" s="59">
        <f t="shared" si="4"/>
        <v>1089</v>
      </c>
      <c r="N7" s="60">
        <f t="shared" si="5"/>
        <v>311</v>
      </c>
      <c r="O7" s="61">
        <f t="shared" si="6"/>
        <v>544</v>
      </c>
      <c r="P7" s="252">
        <v>0.56000000000000005</v>
      </c>
      <c r="Q7" s="253">
        <v>0.16</v>
      </c>
      <c r="R7" s="254">
        <v>0.28000000000000003</v>
      </c>
    </row>
    <row r="8" spans="1:19">
      <c r="A8" s="54"/>
      <c r="B8" s="54"/>
      <c r="C8" s="54"/>
      <c r="D8" s="54"/>
      <c r="E8" s="54"/>
      <c r="F8" s="54"/>
      <c r="G8" s="54"/>
      <c r="H8" s="54"/>
      <c r="I8" s="54"/>
      <c r="J8" s="54"/>
      <c r="K8" s="54"/>
      <c r="L8" s="54"/>
      <c r="M8" s="54"/>
      <c r="N8" s="54"/>
      <c r="O8" s="54"/>
      <c r="P8" s="54"/>
      <c r="Q8" s="54"/>
      <c r="R8" s="54"/>
    </row>
    <row r="9" spans="1:19">
      <c r="A9" s="54"/>
      <c r="B9" s="54"/>
      <c r="C9" s="54"/>
      <c r="D9" s="54"/>
      <c r="E9" s="54"/>
      <c r="F9" s="54"/>
      <c r="G9" s="54"/>
      <c r="H9" s="54"/>
      <c r="I9" s="54"/>
      <c r="J9" s="54"/>
      <c r="K9" s="54"/>
      <c r="L9" s="54"/>
      <c r="M9" s="54"/>
      <c r="N9" s="54"/>
      <c r="O9" s="54"/>
      <c r="P9" s="54"/>
      <c r="Q9" s="54"/>
      <c r="R9" s="54"/>
    </row>
    <row r="10" spans="1:19">
      <c r="A10" s="54"/>
      <c r="B10" s="54"/>
      <c r="C10" s="54"/>
      <c r="D10" s="54"/>
      <c r="E10" s="54"/>
      <c r="F10" s="54"/>
      <c r="G10" s="54"/>
      <c r="H10" s="54"/>
      <c r="I10" s="54"/>
      <c r="J10" s="54"/>
      <c r="K10" s="54"/>
      <c r="L10" s="54"/>
      <c r="M10" s="54"/>
      <c r="N10" s="54"/>
      <c r="O10" s="54"/>
      <c r="P10" s="54"/>
      <c r="Q10" s="54"/>
      <c r="R10" s="54"/>
    </row>
  </sheetData>
  <mergeCells count="10">
    <mergeCell ref="A4:B4"/>
    <mergeCell ref="L2:R2"/>
    <mergeCell ref="L3:R3"/>
    <mergeCell ref="A1:S1"/>
    <mergeCell ref="A2:B2"/>
    <mergeCell ref="C2:D3"/>
    <mergeCell ref="E2:K2"/>
    <mergeCell ref="S2:S4"/>
    <mergeCell ref="A3:B3"/>
    <mergeCell ref="E3:K3"/>
  </mergeCells>
  <hyperlinks>
    <hyperlink ref="S2:S4" location="togtyper!A1" display="togtyper"/>
    <hyperlink ref="A2:B2" location="OVERSIKT!A1" display="OVERSIKT"/>
  </hyperlinks>
  <pageMargins left="0.75" right="0.75" top="1" bottom="1" header="0.5" footer="0.5"/>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dimension ref="A1:L12"/>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11" width="5" style="28" bestFit="1" customWidth="1"/>
    <col min="12" max="16384" width="11.42578125" style="28"/>
  </cols>
  <sheetData>
    <row r="1" spans="1:12" ht="21">
      <c r="A1" s="518" t="s">
        <v>702</v>
      </c>
      <c r="B1" s="518"/>
      <c r="C1" s="518"/>
      <c r="D1" s="518"/>
      <c r="E1" s="518"/>
      <c r="F1" s="518"/>
      <c r="G1" s="518"/>
      <c r="H1" s="518"/>
      <c r="I1" s="518"/>
      <c r="J1" s="518"/>
      <c r="K1" s="518"/>
      <c r="L1" s="518"/>
    </row>
    <row r="2" spans="1:12" ht="15" customHeight="1">
      <c r="A2" s="520" t="s">
        <v>11</v>
      </c>
      <c r="B2" s="520"/>
      <c r="C2" s="530" t="s">
        <v>5</v>
      </c>
      <c r="D2" s="531"/>
      <c r="E2" s="537" t="s">
        <v>55</v>
      </c>
      <c r="F2" s="538"/>
      <c r="G2" s="538"/>
      <c r="H2" s="538"/>
      <c r="I2" s="538"/>
      <c r="J2" s="538"/>
      <c r="K2" s="539"/>
      <c r="L2" s="521" t="s">
        <v>56</v>
      </c>
    </row>
    <row r="3" spans="1:12" ht="15" customHeight="1">
      <c r="A3" s="525" t="s">
        <v>1110</v>
      </c>
      <c r="B3" s="526"/>
      <c r="C3" s="532"/>
      <c r="D3" s="533"/>
      <c r="E3" s="540">
        <f>IFERROR(IF(MATCH(E2,TOGLENGDER!$A$2:$A$206,0),INDEX(TOGLENGDER!$B$2:$B$206,MATCH(E2,TOGLENGDER!$A$2:$A$206,0),1),0),"!feil!")</f>
        <v>750</v>
      </c>
      <c r="F3" s="541"/>
      <c r="G3" s="541"/>
      <c r="H3" s="541"/>
      <c r="I3" s="541"/>
      <c r="J3" s="541"/>
      <c r="K3" s="542"/>
      <c r="L3" s="521"/>
    </row>
    <row r="4" spans="1:12" ht="15" customHeight="1">
      <c r="A4" s="519" t="s">
        <v>0</v>
      </c>
      <c r="B4" s="519"/>
      <c r="C4" s="29" t="s">
        <v>57</v>
      </c>
      <c r="D4" s="29" t="s">
        <v>58</v>
      </c>
      <c r="E4" s="379" t="s">
        <v>1166</v>
      </c>
      <c r="F4" s="62" t="s">
        <v>2</v>
      </c>
      <c r="G4" s="62" t="s">
        <v>3</v>
      </c>
      <c r="H4" s="62" t="s">
        <v>4</v>
      </c>
      <c r="I4" s="242" t="s">
        <v>2</v>
      </c>
      <c r="J4" s="242" t="s">
        <v>3</v>
      </c>
      <c r="K4" s="242" t="s">
        <v>4</v>
      </c>
      <c r="L4" s="521"/>
    </row>
    <row r="5" spans="1:12">
      <c r="A5" s="33" t="s">
        <v>692</v>
      </c>
      <c r="B5" s="35" t="s">
        <v>697</v>
      </c>
      <c r="C5" s="39">
        <v>57.74</v>
      </c>
      <c r="D5" s="36">
        <v>60.71</v>
      </c>
      <c r="E5" s="378"/>
      <c r="F5" s="63">
        <v>1904.8271290983159</v>
      </c>
      <c r="G5" s="64">
        <v>1317.0656094143267</v>
      </c>
      <c r="H5" s="67">
        <v>2114.7419575568833</v>
      </c>
      <c r="I5" s="243">
        <v>0.47490196078431374</v>
      </c>
      <c r="J5" s="244">
        <v>0.14901960784313725</v>
      </c>
      <c r="K5" s="245">
        <v>0.37607843137254904</v>
      </c>
    </row>
    <row r="6" spans="1:12">
      <c r="A6" s="34" t="s">
        <v>693</v>
      </c>
      <c r="B6" s="37" t="s">
        <v>698</v>
      </c>
      <c r="C6" s="40">
        <v>60.71</v>
      </c>
      <c r="D6" s="38">
        <v>65.849999999999994</v>
      </c>
      <c r="E6" s="380"/>
      <c r="F6" s="65">
        <v>1904.8271290983159</v>
      </c>
      <c r="G6" s="66">
        <v>1317.0656094143267</v>
      </c>
      <c r="H6" s="68">
        <v>2114.7419575568833</v>
      </c>
      <c r="I6" s="246">
        <v>0.46413171305370443</v>
      </c>
      <c r="J6" s="247">
        <v>0.14896119168953351</v>
      </c>
      <c r="K6" s="248">
        <v>0.38690709525676203</v>
      </c>
    </row>
    <row r="7" spans="1:12">
      <c r="A7" s="34" t="s">
        <v>694</v>
      </c>
      <c r="B7" s="37" t="s">
        <v>699</v>
      </c>
      <c r="C7" s="40">
        <v>65.849999999999994</v>
      </c>
      <c r="D7" s="38">
        <v>76.52</v>
      </c>
      <c r="E7" s="380"/>
      <c r="F7" s="65">
        <v>1904.8271290983159</v>
      </c>
      <c r="G7" s="66">
        <v>1317.0656094143267</v>
      </c>
      <c r="H7" s="68">
        <v>2114.7419575568833</v>
      </c>
      <c r="I7" s="246">
        <v>0.4619607843137255</v>
      </c>
      <c r="J7" s="247">
        <v>0.15137254901960784</v>
      </c>
      <c r="K7" s="248">
        <v>0.38666666666666666</v>
      </c>
    </row>
    <row r="8" spans="1:12">
      <c r="A8" s="34" t="s">
        <v>695</v>
      </c>
      <c r="B8" s="37" t="s">
        <v>700</v>
      </c>
      <c r="C8" s="40">
        <v>76.52</v>
      </c>
      <c r="D8" s="38">
        <v>85.42</v>
      </c>
      <c r="E8" s="380"/>
      <c r="F8" s="65">
        <v>1904.8271290983159</v>
      </c>
      <c r="G8" s="66">
        <v>1317.0656094143267</v>
      </c>
      <c r="H8" s="68">
        <v>2114.7419575568833</v>
      </c>
      <c r="I8" s="246">
        <v>0.46177969423755388</v>
      </c>
      <c r="J8" s="247">
        <v>0.15131321050568405</v>
      </c>
      <c r="K8" s="248">
        <v>0.38690709525676203</v>
      </c>
    </row>
    <row r="9" spans="1:12">
      <c r="A9" s="164" t="s">
        <v>696</v>
      </c>
      <c r="B9" s="165" t="s">
        <v>701</v>
      </c>
      <c r="C9" s="166">
        <v>85.42</v>
      </c>
      <c r="D9" s="167">
        <v>89.57</v>
      </c>
      <c r="E9" s="390"/>
      <c r="F9" s="184">
        <v>1904.8271290983159</v>
      </c>
      <c r="G9" s="185">
        <v>1317.0656094143267</v>
      </c>
      <c r="H9" s="186">
        <v>2114.7419575568833</v>
      </c>
      <c r="I9" s="313">
        <v>0.46671949286846276</v>
      </c>
      <c r="J9" s="314">
        <v>0.14223454833597465</v>
      </c>
      <c r="K9" s="315">
        <v>0.39104595879556259</v>
      </c>
    </row>
    <row r="10" spans="1:12">
      <c r="A10" s="54"/>
      <c r="B10" s="54"/>
      <c r="C10" s="54"/>
      <c r="D10" s="54"/>
      <c r="E10" s="54"/>
      <c r="F10" s="54"/>
      <c r="G10" s="54"/>
      <c r="H10" s="54"/>
      <c r="I10" s="54"/>
      <c r="J10" s="54"/>
      <c r="K10" s="54"/>
    </row>
    <row r="11" spans="1:12">
      <c r="A11" s="54"/>
      <c r="B11" s="54"/>
      <c r="C11" s="54"/>
      <c r="D11" s="54"/>
      <c r="E11" s="54"/>
      <c r="F11" s="54"/>
      <c r="G11" s="54"/>
      <c r="H11" s="54"/>
      <c r="I11" s="54"/>
      <c r="J11" s="54"/>
      <c r="K11" s="54"/>
    </row>
    <row r="12" spans="1:12">
      <c r="A12" s="54"/>
      <c r="B12" s="54"/>
      <c r="C12" s="54"/>
      <c r="D12" s="54"/>
      <c r="E12" s="54"/>
      <c r="F12" s="54"/>
      <c r="G12" s="54"/>
      <c r="H12" s="54"/>
      <c r="I12" s="54"/>
      <c r="J12" s="54"/>
      <c r="K12" s="54"/>
    </row>
  </sheetData>
  <mergeCells count="8">
    <mergeCell ref="E2:K2"/>
    <mergeCell ref="A1:L1"/>
    <mergeCell ref="A4:B4"/>
    <mergeCell ref="A2:B2"/>
    <mergeCell ref="L2:L4"/>
    <mergeCell ref="A3:B3"/>
    <mergeCell ref="C2:D3"/>
    <mergeCell ref="E3:K3"/>
  </mergeCells>
  <hyperlinks>
    <hyperlink ref="L2:L4" location="togtyper!A1" display="togtyper"/>
    <hyperlink ref="A2:B2" location="OVERSIKT!A1" display="OVERSIKT"/>
  </hyperlinks>
  <pageMargins left="0.75" right="0.75" top="1" bottom="1" header="0.5" footer="0.5"/>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dimension ref="A1:S40"/>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6" width="5" style="28" bestFit="1" customWidth="1"/>
    <col min="7" max="8" width="4" style="28" bestFit="1" customWidth="1"/>
    <col min="9" max="11" width="5" style="28" bestFit="1" customWidth="1"/>
    <col min="12" max="12" width="9.85546875" style="28" bestFit="1" customWidth="1"/>
    <col min="13" max="13" width="4" style="28" bestFit="1" customWidth="1"/>
    <col min="14" max="14" width="3.140625" style="28" bestFit="1" customWidth="1"/>
    <col min="15" max="15" width="4" style="28" bestFit="1" customWidth="1"/>
    <col min="16" max="18" width="5" style="28" bestFit="1" customWidth="1"/>
    <col min="19" max="16384" width="11.42578125" style="28"/>
  </cols>
  <sheetData>
    <row r="1" spans="1:19" ht="21">
      <c r="A1" s="518" t="s">
        <v>22</v>
      </c>
      <c r="B1" s="518"/>
      <c r="C1" s="518"/>
      <c r="D1" s="518"/>
      <c r="E1" s="518"/>
      <c r="F1" s="518"/>
      <c r="G1" s="518"/>
      <c r="H1" s="518"/>
      <c r="I1" s="518"/>
      <c r="J1" s="518"/>
      <c r="K1" s="518"/>
      <c r="L1" s="518"/>
      <c r="M1" s="518"/>
      <c r="N1" s="518"/>
      <c r="O1" s="518"/>
      <c r="P1" s="518"/>
      <c r="Q1" s="518"/>
      <c r="R1" s="518"/>
      <c r="S1" s="518"/>
    </row>
    <row r="2" spans="1:19" ht="15" customHeight="1">
      <c r="A2" s="520" t="s">
        <v>11</v>
      </c>
      <c r="B2" s="520"/>
      <c r="C2" s="530" t="s">
        <v>5</v>
      </c>
      <c r="D2" s="531"/>
      <c r="E2" s="522" t="s">
        <v>1111</v>
      </c>
      <c r="F2" s="523"/>
      <c r="G2" s="523"/>
      <c r="H2" s="523"/>
      <c r="I2" s="523"/>
      <c r="J2" s="523"/>
      <c r="K2" s="524"/>
      <c r="L2" s="543" t="s">
        <v>55</v>
      </c>
      <c r="M2" s="544"/>
      <c r="N2" s="544"/>
      <c r="O2" s="544"/>
      <c r="P2" s="544"/>
      <c r="Q2" s="544"/>
      <c r="R2" s="545"/>
      <c r="S2" s="521" t="s">
        <v>56</v>
      </c>
    </row>
    <row r="3" spans="1:19" ht="15" customHeight="1">
      <c r="A3" s="525" t="s">
        <v>1110</v>
      </c>
      <c r="B3" s="526"/>
      <c r="C3" s="532"/>
      <c r="D3" s="533"/>
      <c r="E3" s="540">
        <f>IFERROR(IF(MATCH(E2,TOGLENGDER!$A$2:$A$206,0),INDEX(TOGLENGDER!$B$2:$B$206,MATCH(E2,TOGLENGDER!$A$2:$A$206,0),1),0),"!feil!")</f>
        <v>106.6</v>
      </c>
      <c r="F3" s="541"/>
      <c r="G3" s="541"/>
      <c r="H3" s="541"/>
      <c r="I3" s="541"/>
      <c r="J3" s="541"/>
      <c r="K3" s="542"/>
      <c r="L3" s="527">
        <f>IFERROR(IF(MATCH(L2,TOGLENGDER!$A$2:$A$206,0),INDEX(TOGLENGDER!$B$2:$B$206,MATCH(L2,TOGLENGDER!$A$2:$A$206,0),1),0),"!feil!")</f>
        <v>750</v>
      </c>
      <c r="M3" s="528"/>
      <c r="N3" s="528"/>
      <c r="O3" s="528"/>
      <c r="P3" s="528"/>
      <c r="Q3" s="528"/>
      <c r="R3" s="529"/>
      <c r="S3" s="521"/>
    </row>
    <row r="4" spans="1:19" ht="15" customHeight="1">
      <c r="A4" s="519" t="s">
        <v>0</v>
      </c>
      <c r="B4" s="519"/>
      <c r="C4" s="29" t="s">
        <v>57</v>
      </c>
      <c r="D4" s="29" t="s">
        <v>58</v>
      </c>
      <c r="E4" s="379" t="s">
        <v>1166</v>
      </c>
      <c r="F4" s="30" t="s">
        <v>2</v>
      </c>
      <c r="G4" s="30" t="s">
        <v>3</v>
      </c>
      <c r="H4" s="30" t="s">
        <v>4</v>
      </c>
      <c r="I4" s="242" t="s">
        <v>2</v>
      </c>
      <c r="J4" s="242" t="s">
        <v>3</v>
      </c>
      <c r="K4" s="242" t="s">
        <v>4</v>
      </c>
      <c r="L4" s="379" t="s">
        <v>1166</v>
      </c>
      <c r="M4" s="62" t="s">
        <v>2</v>
      </c>
      <c r="N4" s="62" t="s">
        <v>3</v>
      </c>
      <c r="O4" s="62" t="s">
        <v>4</v>
      </c>
      <c r="P4" s="242" t="s">
        <v>2</v>
      </c>
      <c r="Q4" s="242" t="s">
        <v>3</v>
      </c>
      <c r="R4" s="242" t="s">
        <v>4</v>
      </c>
      <c r="S4" s="521"/>
    </row>
    <row r="5" spans="1:19">
      <c r="A5" s="33" t="s">
        <v>703</v>
      </c>
      <c r="B5" s="35" t="s">
        <v>739</v>
      </c>
      <c r="C5" s="39">
        <v>126.26</v>
      </c>
      <c r="D5" s="36">
        <v>135.53</v>
      </c>
      <c r="E5" s="378">
        <v>10.29</v>
      </c>
      <c r="F5" s="43">
        <f>ROUND($E5*$E$3*I5,0)</f>
        <v>952</v>
      </c>
      <c r="G5" s="41">
        <f t="shared" ref="G5:H5" si="0">ROUND($E5*$E$3*J5,0)</f>
        <v>145</v>
      </c>
      <c r="H5" s="45">
        <f t="shared" si="0"/>
        <v>0</v>
      </c>
      <c r="I5" s="243">
        <v>0.86792452830188682</v>
      </c>
      <c r="J5" s="244">
        <v>0.13207547169811321</v>
      </c>
      <c r="K5" s="245">
        <v>0</v>
      </c>
      <c r="L5" s="378"/>
      <c r="M5" s="75">
        <v>198.16277712993863</v>
      </c>
      <c r="N5" s="76">
        <v>1.08285670562808</v>
      </c>
      <c r="O5" s="79">
        <v>178.6713564286332</v>
      </c>
      <c r="P5" s="255">
        <v>0.49127182044887779</v>
      </c>
      <c r="Q5" s="256">
        <v>0.18703241895261846</v>
      </c>
      <c r="R5" s="257">
        <v>0.32169576059850374</v>
      </c>
    </row>
    <row r="6" spans="1:19">
      <c r="A6" s="34" t="s">
        <v>704</v>
      </c>
      <c r="B6" s="37" t="s">
        <v>740</v>
      </c>
      <c r="C6" s="40">
        <v>135.53</v>
      </c>
      <c r="D6" s="38">
        <v>140.63999999999999</v>
      </c>
      <c r="E6" s="380">
        <v>10.29</v>
      </c>
      <c r="F6" s="44">
        <f t="shared" ref="F6:F40" si="1">ROUND($E6*$E$3*I6,0)</f>
        <v>952</v>
      </c>
      <c r="G6" s="42">
        <f t="shared" ref="G6:G40" si="2">ROUND($E6*$E$3*J6,0)</f>
        <v>145</v>
      </c>
      <c r="H6" s="46">
        <f t="shared" ref="H6:H40" si="3">ROUND($E6*$E$3*K6,0)</f>
        <v>0</v>
      </c>
      <c r="I6" s="246">
        <v>0.86792452830188682</v>
      </c>
      <c r="J6" s="247">
        <v>0.13207547169811321</v>
      </c>
      <c r="K6" s="248">
        <v>0</v>
      </c>
      <c r="L6" s="380"/>
      <c r="M6" s="77">
        <v>200.32849054119481</v>
      </c>
      <c r="N6" s="78">
        <v>1.08285670562808</v>
      </c>
      <c r="O6" s="80">
        <v>179.75421313426128</v>
      </c>
      <c r="P6" s="258">
        <v>0.50497512437810943</v>
      </c>
      <c r="Q6" s="259">
        <v>0.17412935323383086</v>
      </c>
      <c r="R6" s="260">
        <v>0.32089552238805968</v>
      </c>
    </row>
    <row r="7" spans="1:19">
      <c r="A7" s="34" t="s">
        <v>705</v>
      </c>
      <c r="B7" s="37" t="s">
        <v>741</v>
      </c>
      <c r="C7" s="40">
        <v>140.63999999999999</v>
      </c>
      <c r="D7" s="38">
        <v>143.78</v>
      </c>
      <c r="E7" s="380">
        <v>10.29</v>
      </c>
      <c r="F7" s="44">
        <f t="shared" si="1"/>
        <v>952</v>
      </c>
      <c r="G7" s="42">
        <f t="shared" si="2"/>
        <v>145</v>
      </c>
      <c r="H7" s="46">
        <f t="shared" si="3"/>
        <v>0</v>
      </c>
      <c r="I7" s="246">
        <v>0.86792452830188682</v>
      </c>
      <c r="J7" s="247">
        <v>0.13207547169811321</v>
      </c>
      <c r="K7" s="248">
        <v>0</v>
      </c>
      <c r="L7" s="380"/>
      <c r="M7" s="77">
        <v>200.32849054119481</v>
      </c>
      <c r="N7" s="78">
        <v>1.08285670562808</v>
      </c>
      <c r="O7" s="80">
        <v>179.75421313426128</v>
      </c>
      <c r="P7" s="258">
        <v>0.50620347394540943</v>
      </c>
      <c r="Q7" s="259">
        <v>0.15880893300248139</v>
      </c>
      <c r="R7" s="260">
        <v>0.33498759305210918</v>
      </c>
    </row>
    <row r="8" spans="1:19">
      <c r="A8" s="34" t="s">
        <v>706</v>
      </c>
      <c r="B8" s="37" t="s">
        <v>742</v>
      </c>
      <c r="C8" s="40">
        <v>143.78</v>
      </c>
      <c r="D8" s="38">
        <v>158.38</v>
      </c>
      <c r="E8" s="380">
        <v>10.29</v>
      </c>
      <c r="F8" s="44">
        <f t="shared" si="1"/>
        <v>952</v>
      </c>
      <c r="G8" s="42">
        <f t="shared" si="2"/>
        <v>145</v>
      </c>
      <c r="H8" s="46">
        <f t="shared" si="3"/>
        <v>0</v>
      </c>
      <c r="I8" s="246">
        <v>0.86792452830188682</v>
      </c>
      <c r="J8" s="247">
        <v>0.13207547169811321</v>
      </c>
      <c r="K8" s="248">
        <v>0</v>
      </c>
      <c r="L8" s="380"/>
      <c r="M8" s="77">
        <v>200.32849054119481</v>
      </c>
      <c r="N8" s="78">
        <v>1.08285670562808</v>
      </c>
      <c r="O8" s="80">
        <v>179.75421313426128</v>
      </c>
      <c r="P8" s="258">
        <v>0.50497512437810943</v>
      </c>
      <c r="Q8" s="259">
        <v>0.15920398009950248</v>
      </c>
      <c r="R8" s="260">
        <v>0.33582089552238809</v>
      </c>
    </row>
    <row r="9" spans="1:19">
      <c r="A9" s="47" t="s">
        <v>707</v>
      </c>
      <c r="B9" s="48" t="s">
        <v>743</v>
      </c>
      <c r="C9" s="49">
        <v>158.38</v>
      </c>
      <c r="D9" s="50">
        <v>175.9</v>
      </c>
      <c r="E9" s="381">
        <v>10.29</v>
      </c>
      <c r="F9" s="51">
        <f t="shared" si="1"/>
        <v>952</v>
      </c>
      <c r="G9" s="52">
        <f t="shared" si="2"/>
        <v>145</v>
      </c>
      <c r="H9" s="53">
        <f t="shared" si="3"/>
        <v>0</v>
      </c>
      <c r="I9" s="249">
        <v>0.86792452830188682</v>
      </c>
      <c r="J9" s="250">
        <v>0.13207547169811321</v>
      </c>
      <c r="K9" s="251">
        <v>0</v>
      </c>
      <c r="L9" s="381"/>
      <c r="M9" s="81">
        <v>429.89411213434778</v>
      </c>
      <c r="N9" s="82">
        <v>36.817127991354724</v>
      </c>
      <c r="O9" s="83">
        <v>70.385685865825195</v>
      </c>
      <c r="P9" s="261">
        <v>0.52134146341463417</v>
      </c>
      <c r="Q9" s="262">
        <v>0.15853658536585366</v>
      </c>
      <c r="R9" s="263">
        <v>0.3201219512195122</v>
      </c>
    </row>
    <row r="10" spans="1:19">
      <c r="A10" s="34" t="s">
        <v>708</v>
      </c>
      <c r="B10" s="37" t="s">
        <v>744</v>
      </c>
      <c r="C10" s="40">
        <v>175.9</v>
      </c>
      <c r="D10" s="38">
        <v>190.38</v>
      </c>
      <c r="E10" s="380">
        <v>10.29</v>
      </c>
      <c r="F10" s="44">
        <f t="shared" si="1"/>
        <v>931</v>
      </c>
      <c r="G10" s="42">
        <f t="shared" si="2"/>
        <v>166</v>
      </c>
      <c r="H10" s="46">
        <f t="shared" si="3"/>
        <v>0</v>
      </c>
      <c r="I10" s="246">
        <v>0.84905660377358494</v>
      </c>
      <c r="J10" s="247">
        <v>0.15094339622641509</v>
      </c>
      <c r="K10" s="248">
        <v>0</v>
      </c>
      <c r="L10" s="380"/>
      <c r="M10" s="77">
        <v>446.13696271876898</v>
      </c>
      <c r="N10" s="78">
        <v>42.231411519495119</v>
      </c>
      <c r="O10" s="80">
        <v>72.551399277081359</v>
      </c>
      <c r="P10" s="258">
        <v>0.52134146341463417</v>
      </c>
      <c r="Q10" s="259">
        <v>0.15853658536585366</v>
      </c>
      <c r="R10" s="260">
        <v>0.3201219512195122</v>
      </c>
    </row>
    <row r="11" spans="1:19">
      <c r="A11" s="34" t="s">
        <v>709</v>
      </c>
      <c r="B11" s="37" t="s">
        <v>745</v>
      </c>
      <c r="C11" s="40">
        <v>190.38</v>
      </c>
      <c r="D11" s="38">
        <v>203.8</v>
      </c>
      <c r="E11" s="380">
        <v>10.29</v>
      </c>
      <c r="F11" s="44">
        <f t="shared" si="1"/>
        <v>924</v>
      </c>
      <c r="G11" s="42">
        <f t="shared" si="2"/>
        <v>166</v>
      </c>
      <c r="H11" s="46">
        <f t="shared" si="3"/>
        <v>7</v>
      </c>
      <c r="I11" s="246">
        <v>0.84276729559748431</v>
      </c>
      <c r="J11" s="247">
        <v>0.15094339622641509</v>
      </c>
      <c r="K11" s="248">
        <v>6.2893081761006293E-3</v>
      </c>
      <c r="L11" s="380"/>
      <c r="M11" s="77">
        <v>458.04838648067783</v>
      </c>
      <c r="N11" s="78">
        <v>34.65141458009856</v>
      </c>
      <c r="O11" s="80">
        <v>55.225691987032079</v>
      </c>
      <c r="P11" s="258">
        <v>0.52134146341463417</v>
      </c>
      <c r="Q11" s="259">
        <v>0.15853658536585366</v>
      </c>
      <c r="R11" s="260">
        <v>0.3201219512195122</v>
      </c>
    </row>
    <row r="12" spans="1:19">
      <c r="A12" s="34" t="s">
        <v>710</v>
      </c>
      <c r="B12" s="37" t="s">
        <v>746</v>
      </c>
      <c r="C12" s="40">
        <v>203.8</v>
      </c>
      <c r="D12" s="38">
        <v>213.85</v>
      </c>
      <c r="E12" s="380">
        <v>10.29</v>
      </c>
      <c r="F12" s="44">
        <f t="shared" si="1"/>
        <v>1022</v>
      </c>
      <c r="G12" s="42">
        <f t="shared" si="2"/>
        <v>69</v>
      </c>
      <c r="H12" s="46">
        <f t="shared" si="3"/>
        <v>7</v>
      </c>
      <c r="I12" s="246">
        <v>0.93125000000000002</v>
      </c>
      <c r="J12" s="247">
        <v>6.25E-2</v>
      </c>
      <c r="K12" s="248">
        <v>6.2500000000000003E-3</v>
      </c>
      <c r="L12" s="380"/>
      <c r="M12" s="77">
        <v>495.94837117766065</v>
      </c>
      <c r="N12" s="78">
        <v>42.231411519495119</v>
      </c>
      <c r="O12" s="80">
        <v>55.225691987032079</v>
      </c>
      <c r="P12" s="258">
        <v>0.52134146341463417</v>
      </c>
      <c r="Q12" s="259">
        <v>0.15853658536585366</v>
      </c>
      <c r="R12" s="260">
        <v>0.3201219512195122</v>
      </c>
    </row>
    <row r="13" spans="1:19">
      <c r="A13" s="47" t="s">
        <v>711</v>
      </c>
      <c r="B13" s="48" t="s">
        <v>747</v>
      </c>
      <c r="C13" s="49">
        <v>213.85</v>
      </c>
      <c r="D13" s="50">
        <v>223.89</v>
      </c>
      <c r="E13" s="381">
        <v>10.29</v>
      </c>
      <c r="F13" s="51">
        <f t="shared" si="1"/>
        <v>1022</v>
      </c>
      <c r="G13" s="52">
        <f t="shared" si="2"/>
        <v>69</v>
      </c>
      <c r="H13" s="53">
        <f t="shared" si="3"/>
        <v>7</v>
      </c>
      <c r="I13" s="249">
        <v>0.93125000000000002</v>
      </c>
      <c r="J13" s="250">
        <v>6.25E-2</v>
      </c>
      <c r="K13" s="251">
        <v>6.2500000000000003E-3</v>
      </c>
      <c r="L13" s="381"/>
      <c r="M13" s="81">
        <v>459.13124318630594</v>
      </c>
      <c r="N13" s="82">
        <v>19.49142070130544</v>
      </c>
      <c r="O13" s="83">
        <v>55.225691987032079</v>
      </c>
      <c r="P13" s="261">
        <v>0.52134146341463417</v>
      </c>
      <c r="Q13" s="262">
        <v>0.15853658536585366</v>
      </c>
      <c r="R13" s="263">
        <v>0.3201219512195122</v>
      </c>
    </row>
    <row r="14" spans="1:19">
      <c r="A14" s="34" t="s">
        <v>712</v>
      </c>
      <c r="B14" s="37" t="s">
        <v>748</v>
      </c>
      <c r="C14" s="40">
        <v>223.89</v>
      </c>
      <c r="D14" s="38">
        <v>227.68</v>
      </c>
      <c r="E14" s="380">
        <v>10.29</v>
      </c>
      <c r="F14" s="44">
        <f t="shared" si="1"/>
        <v>1022</v>
      </c>
      <c r="G14" s="42">
        <f t="shared" si="2"/>
        <v>69</v>
      </c>
      <c r="H14" s="46">
        <f t="shared" si="3"/>
        <v>7</v>
      </c>
      <c r="I14" s="246">
        <v>0.93125000000000002</v>
      </c>
      <c r="J14" s="247">
        <v>6.25E-2</v>
      </c>
      <c r="K14" s="248">
        <v>6.2500000000000003E-3</v>
      </c>
      <c r="L14" s="380"/>
      <c r="M14" s="77">
        <v>459.13124318630594</v>
      </c>
      <c r="N14" s="78">
        <v>19.49142070130544</v>
      </c>
      <c r="O14" s="80">
        <v>55.225691987032079</v>
      </c>
      <c r="P14" s="258">
        <v>0.52134146341463417</v>
      </c>
      <c r="Q14" s="259">
        <v>0.15853658536585366</v>
      </c>
      <c r="R14" s="260">
        <v>0.3201219512195122</v>
      </c>
    </row>
    <row r="15" spans="1:19">
      <c r="A15" s="34" t="s">
        <v>713</v>
      </c>
      <c r="B15" s="37" t="s">
        <v>749</v>
      </c>
      <c r="C15" s="40">
        <v>227.68</v>
      </c>
      <c r="D15" s="38">
        <v>237.42</v>
      </c>
      <c r="E15" s="380">
        <v>10.29</v>
      </c>
      <c r="F15" s="44">
        <f t="shared" si="1"/>
        <v>1022</v>
      </c>
      <c r="G15" s="42">
        <f t="shared" si="2"/>
        <v>69</v>
      </c>
      <c r="H15" s="46">
        <f t="shared" si="3"/>
        <v>7</v>
      </c>
      <c r="I15" s="246">
        <v>0.93125000000000002</v>
      </c>
      <c r="J15" s="247">
        <v>6.25E-2</v>
      </c>
      <c r="K15" s="248">
        <v>6.2500000000000003E-3</v>
      </c>
      <c r="L15" s="380"/>
      <c r="M15" s="77">
        <v>459.13124318630594</v>
      </c>
      <c r="N15" s="78">
        <v>17.32570729004928</v>
      </c>
      <c r="O15" s="80">
        <v>55.225691987032079</v>
      </c>
      <c r="P15" s="258">
        <v>0.52134146341463417</v>
      </c>
      <c r="Q15" s="259">
        <v>0.15853658536585366</v>
      </c>
      <c r="R15" s="260">
        <v>0.3201219512195122</v>
      </c>
    </row>
    <row r="16" spans="1:19">
      <c r="A16" s="34" t="s">
        <v>714</v>
      </c>
      <c r="B16" s="37" t="s">
        <v>750</v>
      </c>
      <c r="C16" s="40">
        <v>237.42</v>
      </c>
      <c r="D16" s="38">
        <v>246.81</v>
      </c>
      <c r="E16" s="380">
        <v>10.29</v>
      </c>
      <c r="F16" s="44">
        <f t="shared" si="1"/>
        <v>1022</v>
      </c>
      <c r="G16" s="42">
        <f t="shared" si="2"/>
        <v>69</v>
      </c>
      <c r="H16" s="46">
        <f t="shared" si="3"/>
        <v>7</v>
      </c>
      <c r="I16" s="246">
        <v>0.93125000000000002</v>
      </c>
      <c r="J16" s="247">
        <v>6.25E-2</v>
      </c>
      <c r="K16" s="248">
        <v>6.2500000000000003E-3</v>
      </c>
      <c r="L16" s="380"/>
      <c r="M16" s="77">
        <v>462.37981330319019</v>
      </c>
      <c r="N16" s="78">
        <v>17.32570729004928</v>
      </c>
      <c r="O16" s="80">
        <v>20.574277406933518</v>
      </c>
      <c r="P16" s="258">
        <v>0.52134146341463417</v>
      </c>
      <c r="Q16" s="259">
        <v>0.15853658536585366</v>
      </c>
      <c r="R16" s="260">
        <v>0.3201219512195122</v>
      </c>
    </row>
    <row r="17" spans="1:18">
      <c r="A17" s="47" t="s">
        <v>715</v>
      </c>
      <c r="B17" s="48" t="s">
        <v>751</v>
      </c>
      <c r="C17" s="49">
        <v>246.81</v>
      </c>
      <c r="D17" s="50">
        <v>271.77999999999997</v>
      </c>
      <c r="E17" s="381">
        <v>10.29</v>
      </c>
      <c r="F17" s="51">
        <f t="shared" si="1"/>
        <v>1022</v>
      </c>
      <c r="G17" s="52">
        <f t="shared" si="2"/>
        <v>69</v>
      </c>
      <c r="H17" s="53">
        <f t="shared" si="3"/>
        <v>7</v>
      </c>
      <c r="I17" s="249">
        <v>0.93125000000000002</v>
      </c>
      <c r="J17" s="250">
        <v>6.25E-2</v>
      </c>
      <c r="K17" s="251">
        <v>6.2500000000000003E-3</v>
      </c>
      <c r="L17" s="381"/>
      <c r="M17" s="81">
        <v>157.0142223160716</v>
      </c>
      <c r="N17" s="82">
        <v>10.8285670562808</v>
      </c>
      <c r="O17" s="83">
        <v>8.6628536450246401</v>
      </c>
      <c r="P17" s="261">
        <v>0.5</v>
      </c>
      <c r="Q17" s="262">
        <v>0.16666666666666666</v>
      </c>
      <c r="R17" s="263">
        <v>0.33333333333333331</v>
      </c>
    </row>
    <row r="18" spans="1:18">
      <c r="A18" s="34" t="s">
        <v>716</v>
      </c>
      <c r="B18" s="37" t="s">
        <v>752</v>
      </c>
      <c r="C18" s="40">
        <v>271.77999999999997</v>
      </c>
      <c r="D18" s="38">
        <v>285</v>
      </c>
      <c r="E18" s="380">
        <v>10.29</v>
      </c>
      <c r="F18" s="44">
        <f t="shared" si="1"/>
        <v>1022</v>
      </c>
      <c r="G18" s="42">
        <f t="shared" si="2"/>
        <v>69</v>
      </c>
      <c r="H18" s="46">
        <f t="shared" si="3"/>
        <v>7</v>
      </c>
      <c r="I18" s="246">
        <v>0.93125000000000002</v>
      </c>
      <c r="J18" s="247">
        <v>6.25E-2</v>
      </c>
      <c r="K18" s="248">
        <v>6.2500000000000003E-3</v>
      </c>
      <c r="L18" s="380"/>
      <c r="M18" s="77">
        <v>150.51708208230312</v>
      </c>
      <c r="N18" s="78">
        <v>10.8285670562808</v>
      </c>
      <c r="O18" s="80">
        <v>9.7457103506527201</v>
      </c>
      <c r="P18" s="258">
        <v>0.5</v>
      </c>
      <c r="Q18" s="259">
        <v>0.16666666666666666</v>
      </c>
      <c r="R18" s="260">
        <v>0.33333333333333331</v>
      </c>
    </row>
    <row r="19" spans="1:18">
      <c r="A19" s="34" t="s">
        <v>717</v>
      </c>
      <c r="B19" s="37" t="s">
        <v>753</v>
      </c>
      <c r="C19" s="40">
        <v>285</v>
      </c>
      <c r="D19" s="38">
        <v>311.68</v>
      </c>
      <c r="E19" s="380">
        <v>10.29</v>
      </c>
      <c r="F19" s="44">
        <f t="shared" si="1"/>
        <v>1022</v>
      </c>
      <c r="G19" s="42">
        <f t="shared" si="2"/>
        <v>69</v>
      </c>
      <c r="H19" s="46">
        <f t="shared" si="3"/>
        <v>7</v>
      </c>
      <c r="I19" s="246">
        <v>0.93125000000000002</v>
      </c>
      <c r="J19" s="247">
        <v>6.25E-2</v>
      </c>
      <c r="K19" s="248">
        <v>6.2500000000000003E-3</v>
      </c>
      <c r="L19" s="380"/>
      <c r="M19" s="77">
        <v>132.10851808662576</v>
      </c>
      <c r="N19" s="78">
        <v>10.8285670562808</v>
      </c>
      <c r="O19" s="80">
        <v>9.7457103506527201</v>
      </c>
      <c r="P19" s="258">
        <v>0.5</v>
      </c>
      <c r="Q19" s="259">
        <v>0.16666666666666666</v>
      </c>
      <c r="R19" s="260">
        <v>0.33333333333333331</v>
      </c>
    </row>
    <row r="20" spans="1:18">
      <c r="A20" s="34" t="s">
        <v>718</v>
      </c>
      <c r="B20" s="37" t="s">
        <v>754</v>
      </c>
      <c r="C20" s="40">
        <v>311.68</v>
      </c>
      <c r="D20" s="38">
        <v>324.23</v>
      </c>
      <c r="E20" s="380">
        <v>10.29</v>
      </c>
      <c r="F20" s="44">
        <f t="shared" si="1"/>
        <v>1022</v>
      </c>
      <c r="G20" s="42">
        <f t="shared" si="2"/>
        <v>69</v>
      </c>
      <c r="H20" s="46">
        <f t="shared" si="3"/>
        <v>7</v>
      </c>
      <c r="I20" s="246">
        <v>0.93125000000000002</v>
      </c>
      <c r="J20" s="247">
        <v>6.25E-2</v>
      </c>
      <c r="K20" s="248">
        <v>6.2500000000000003E-3</v>
      </c>
      <c r="L20" s="380"/>
      <c r="M20" s="77">
        <v>132.10851808662576</v>
      </c>
      <c r="N20" s="78">
        <v>10.8285670562808</v>
      </c>
      <c r="O20" s="80">
        <v>9.7457103506527201</v>
      </c>
      <c r="P20" s="258">
        <v>0.5</v>
      </c>
      <c r="Q20" s="259">
        <v>0.16666666666666666</v>
      </c>
      <c r="R20" s="260">
        <v>0.33333333333333331</v>
      </c>
    </row>
    <row r="21" spans="1:18">
      <c r="A21" s="47" t="s">
        <v>719</v>
      </c>
      <c r="B21" s="48" t="s">
        <v>755</v>
      </c>
      <c r="C21" s="49">
        <v>324.23</v>
      </c>
      <c r="D21" s="50">
        <v>337.35</v>
      </c>
      <c r="E21" s="381">
        <v>10.29</v>
      </c>
      <c r="F21" s="51">
        <f t="shared" si="1"/>
        <v>1022</v>
      </c>
      <c r="G21" s="52">
        <f t="shared" si="2"/>
        <v>69</v>
      </c>
      <c r="H21" s="53">
        <f t="shared" si="3"/>
        <v>7</v>
      </c>
      <c r="I21" s="249">
        <v>0.93125000000000002</v>
      </c>
      <c r="J21" s="250">
        <v>6.25E-2</v>
      </c>
      <c r="K21" s="251">
        <v>6.2500000000000003E-3</v>
      </c>
      <c r="L21" s="381"/>
      <c r="M21" s="81">
        <v>73.634255982709448</v>
      </c>
      <c r="N21" s="82">
        <v>10.8285670562808</v>
      </c>
      <c r="O21" s="83">
        <v>9.7457103506527201</v>
      </c>
      <c r="P21" s="261">
        <v>0.5</v>
      </c>
      <c r="Q21" s="262">
        <v>0.16666666666666666</v>
      </c>
      <c r="R21" s="263">
        <v>0.33333333333333331</v>
      </c>
    </row>
    <row r="22" spans="1:18">
      <c r="A22" s="34" t="s">
        <v>720</v>
      </c>
      <c r="B22" s="37" t="s">
        <v>756</v>
      </c>
      <c r="C22" s="40">
        <v>337.35</v>
      </c>
      <c r="D22" s="38">
        <v>347.21</v>
      </c>
      <c r="E22" s="380">
        <v>10.29</v>
      </c>
      <c r="F22" s="44">
        <f t="shared" si="1"/>
        <v>1028</v>
      </c>
      <c r="G22" s="42">
        <f t="shared" si="2"/>
        <v>14</v>
      </c>
      <c r="H22" s="46">
        <f t="shared" si="3"/>
        <v>55</v>
      </c>
      <c r="I22" s="246">
        <v>0.93710691823899372</v>
      </c>
      <c r="J22" s="247">
        <v>1.2578616352201259E-2</v>
      </c>
      <c r="K22" s="248">
        <v>5.0314465408805034E-2</v>
      </c>
      <c r="L22" s="380"/>
      <c r="M22" s="77">
        <v>45.479981636379364</v>
      </c>
      <c r="N22" s="78">
        <v>10.8285670562808</v>
      </c>
      <c r="O22" s="80">
        <v>9.7457103506527201</v>
      </c>
      <c r="P22" s="258">
        <v>0.5</v>
      </c>
      <c r="Q22" s="259">
        <v>0.16666666666666666</v>
      </c>
      <c r="R22" s="260">
        <v>0.33333333333333331</v>
      </c>
    </row>
    <row r="23" spans="1:18">
      <c r="A23" s="34" t="s">
        <v>721</v>
      </c>
      <c r="B23" s="37" t="s">
        <v>757</v>
      </c>
      <c r="C23" s="40">
        <v>347.21</v>
      </c>
      <c r="D23" s="38">
        <v>357.56</v>
      </c>
      <c r="E23" s="380">
        <v>10.29</v>
      </c>
      <c r="F23" s="44">
        <f t="shared" si="1"/>
        <v>692</v>
      </c>
      <c r="G23" s="42">
        <f t="shared" si="2"/>
        <v>346</v>
      </c>
      <c r="H23" s="46">
        <f t="shared" si="3"/>
        <v>59</v>
      </c>
      <c r="I23" s="246">
        <v>0.63087248322147649</v>
      </c>
      <c r="J23" s="247">
        <v>0.31543624161073824</v>
      </c>
      <c r="K23" s="248">
        <v>5.3691275167785234E-2</v>
      </c>
      <c r="L23" s="380"/>
      <c r="M23" s="77">
        <v>0</v>
      </c>
      <c r="N23" s="78">
        <v>0</v>
      </c>
      <c r="O23" s="80">
        <v>0</v>
      </c>
      <c r="P23" s="258">
        <v>0.5</v>
      </c>
      <c r="Q23" s="259">
        <v>0.16666666666666666</v>
      </c>
      <c r="R23" s="260">
        <v>0.33333333333333331</v>
      </c>
    </row>
    <row r="24" spans="1:18">
      <c r="A24" s="34" t="s">
        <v>722</v>
      </c>
      <c r="B24" s="37" t="s">
        <v>758</v>
      </c>
      <c r="C24" s="40">
        <v>357.56</v>
      </c>
      <c r="D24" s="38">
        <v>368.15</v>
      </c>
      <c r="E24" s="380">
        <v>10.29</v>
      </c>
      <c r="F24" s="44">
        <f t="shared" si="1"/>
        <v>687</v>
      </c>
      <c r="G24" s="42">
        <f t="shared" si="2"/>
        <v>344</v>
      </c>
      <c r="H24" s="46">
        <f t="shared" si="3"/>
        <v>66</v>
      </c>
      <c r="I24" s="246">
        <v>0.62666666666666671</v>
      </c>
      <c r="J24" s="247">
        <v>0.31333333333333335</v>
      </c>
      <c r="K24" s="248">
        <v>0.06</v>
      </c>
      <c r="L24" s="380"/>
      <c r="M24" s="77">
        <v>0</v>
      </c>
      <c r="N24" s="78">
        <v>0</v>
      </c>
      <c r="O24" s="80">
        <v>0</v>
      </c>
      <c r="P24" s="258">
        <v>0.5</v>
      </c>
      <c r="Q24" s="259">
        <v>0.16666666666666666</v>
      </c>
      <c r="R24" s="260">
        <v>0.33333333333333331</v>
      </c>
    </row>
    <row r="25" spans="1:18">
      <c r="A25" s="47" t="s">
        <v>723</v>
      </c>
      <c r="B25" s="48" t="s">
        <v>759</v>
      </c>
      <c r="C25" s="49">
        <v>368.15</v>
      </c>
      <c r="D25" s="50">
        <v>384.87</v>
      </c>
      <c r="E25" s="381">
        <v>10.29</v>
      </c>
      <c r="F25" s="51">
        <f t="shared" si="1"/>
        <v>690</v>
      </c>
      <c r="G25" s="52">
        <f t="shared" si="2"/>
        <v>345</v>
      </c>
      <c r="H25" s="53">
        <f t="shared" si="3"/>
        <v>62</v>
      </c>
      <c r="I25" s="249">
        <v>0.62893081761006286</v>
      </c>
      <c r="J25" s="250">
        <v>0.31446540880503143</v>
      </c>
      <c r="K25" s="251">
        <v>5.6603773584905662E-2</v>
      </c>
      <c r="L25" s="381"/>
      <c r="M25" s="81">
        <v>34.65141458009856</v>
      </c>
      <c r="N25" s="82">
        <v>10.8285670562808</v>
      </c>
      <c r="O25" s="83">
        <v>9.7457103506527201</v>
      </c>
      <c r="P25" s="261">
        <v>0.5</v>
      </c>
      <c r="Q25" s="262">
        <v>0.16666666666666666</v>
      </c>
      <c r="R25" s="263">
        <v>0.33333333333333331</v>
      </c>
    </row>
    <row r="26" spans="1:18">
      <c r="A26" s="34" t="s">
        <v>724</v>
      </c>
      <c r="B26" s="37" t="s">
        <v>760</v>
      </c>
      <c r="C26" s="40">
        <v>384.87</v>
      </c>
      <c r="D26" s="38">
        <v>399.05</v>
      </c>
      <c r="E26" s="380">
        <v>10.29</v>
      </c>
      <c r="F26" s="44">
        <f t="shared" si="1"/>
        <v>690</v>
      </c>
      <c r="G26" s="42">
        <f t="shared" si="2"/>
        <v>345</v>
      </c>
      <c r="H26" s="46">
        <f t="shared" si="3"/>
        <v>62</v>
      </c>
      <c r="I26" s="246">
        <v>0.62893081761006286</v>
      </c>
      <c r="J26" s="247">
        <v>0.31446540880503143</v>
      </c>
      <c r="K26" s="248">
        <v>5.6603773584905662E-2</v>
      </c>
      <c r="L26" s="380"/>
      <c r="M26" s="77">
        <v>34.65141458009856</v>
      </c>
      <c r="N26" s="78">
        <v>8.6628536450246401</v>
      </c>
      <c r="O26" s="80">
        <v>14.07713717316504</v>
      </c>
      <c r="P26" s="258">
        <v>0.5</v>
      </c>
      <c r="Q26" s="259">
        <v>0.16666666666666666</v>
      </c>
      <c r="R26" s="260">
        <v>0.33333333333333331</v>
      </c>
    </row>
    <row r="27" spans="1:18">
      <c r="A27" s="34" t="s">
        <v>725</v>
      </c>
      <c r="B27" s="37" t="s">
        <v>761</v>
      </c>
      <c r="C27" s="40">
        <v>399.05</v>
      </c>
      <c r="D27" s="38">
        <v>412.54</v>
      </c>
      <c r="E27" s="380">
        <v>6</v>
      </c>
      <c r="F27" s="44">
        <f t="shared" si="1"/>
        <v>405</v>
      </c>
      <c r="G27" s="42">
        <f t="shared" si="2"/>
        <v>148</v>
      </c>
      <c r="H27" s="46">
        <f t="shared" si="3"/>
        <v>87</v>
      </c>
      <c r="I27" s="246">
        <v>0.63285024154589375</v>
      </c>
      <c r="J27" s="247">
        <v>0.2318840579710145</v>
      </c>
      <c r="K27" s="248">
        <v>0.13526570048309178</v>
      </c>
      <c r="L27" s="380"/>
      <c r="M27" s="77">
        <v>35.734271285726642</v>
      </c>
      <c r="N27" s="78">
        <v>4.33142682251232</v>
      </c>
      <c r="O27" s="80">
        <v>12.99428046753696</v>
      </c>
      <c r="P27" s="258">
        <v>0.5</v>
      </c>
      <c r="Q27" s="259">
        <v>0.16666666666666666</v>
      </c>
      <c r="R27" s="260">
        <v>0.33333333333333331</v>
      </c>
    </row>
    <row r="28" spans="1:18">
      <c r="A28" s="34" t="s">
        <v>726</v>
      </c>
      <c r="B28" s="37" t="s">
        <v>762</v>
      </c>
      <c r="C28" s="40">
        <v>412.54</v>
      </c>
      <c r="D28" s="38">
        <v>420.45</v>
      </c>
      <c r="E28" s="380">
        <v>6</v>
      </c>
      <c r="F28" s="44">
        <f t="shared" si="1"/>
        <v>405</v>
      </c>
      <c r="G28" s="42">
        <f t="shared" si="2"/>
        <v>151</v>
      </c>
      <c r="H28" s="46">
        <f t="shared" si="3"/>
        <v>83</v>
      </c>
      <c r="I28" s="246">
        <v>0.63285024154589375</v>
      </c>
      <c r="J28" s="247">
        <v>0.23671497584541062</v>
      </c>
      <c r="K28" s="248">
        <v>0.13043478260869565</v>
      </c>
      <c r="L28" s="380"/>
      <c r="M28" s="77">
        <v>30.31998775758624</v>
      </c>
      <c r="N28" s="78">
        <v>5.4142835281404</v>
      </c>
      <c r="O28" s="80">
        <v>15.15999387879312</v>
      </c>
      <c r="P28" s="258">
        <v>0.5</v>
      </c>
      <c r="Q28" s="259">
        <v>0.16666666666666666</v>
      </c>
      <c r="R28" s="260">
        <v>0.33333333333333331</v>
      </c>
    </row>
    <row r="29" spans="1:18">
      <c r="A29" s="47" t="s">
        <v>727</v>
      </c>
      <c r="B29" s="48" t="s">
        <v>763</v>
      </c>
      <c r="C29" s="49">
        <v>420.45</v>
      </c>
      <c r="D29" s="50">
        <v>432.31</v>
      </c>
      <c r="E29" s="381">
        <v>6</v>
      </c>
      <c r="F29" s="51">
        <f t="shared" si="1"/>
        <v>405</v>
      </c>
      <c r="G29" s="52">
        <f t="shared" si="2"/>
        <v>151</v>
      </c>
      <c r="H29" s="53">
        <f t="shared" si="3"/>
        <v>83</v>
      </c>
      <c r="I29" s="249">
        <v>0.63285024154589375</v>
      </c>
      <c r="J29" s="250">
        <v>0.23671497584541062</v>
      </c>
      <c r="K29" s="251">
        <v>0.13043478260869565</v>
      </c>
      <c r="L29" s="381"/>
      <c r="M29" s="81">
        <v>30.31998775758624</v>
      </c>
      <c r="N29" s="82">
        <v>11.91142376190888</v>
      </c>
      <c r="O29" s="83">
        <v>15.15999387879312</v>
      </c>
      <c r="P29" s="261">
        <v>0.5</v>
      </c>
      <c r="Q29" s="262">
        <v>0.16666666666666666</v>
      </c>
      <c r="R29" s="263">
        <v>0.33333333333333331</v>
      </c>
    </row>
    <row r="30" spans="1:18">
      <c r="A30" s="34" t="s">
        <v>728</v>
      </c>
      <c r="B30" s="37" t="s">
        <v>764</v>
      </c>
      <c r="C30" s="40">
        <v>432.31</v>
      </c>
      <c r="D30" s="38">
        <v>438.03</v>
      </c>
      <c r="E30" s="380">
        <v>6</v>
      </c>
      <c r="F30" s="44">
        <f t="shared" si="1"/>
        <v>405</v>
      </c>
      <c r="G30" s="42">
        <f t="shared" si="2"/>
        <v>151</v>
      </c>
      <c r="H30" s="46">
        <f t="shared" si="3"/>
        <v>83</v>
      </c>
      <c r="I30" s="246">
        <v>0.63285024154589375</v>
      </c>
      <c r="J30" s="247">
        <v>0.23671497584541062</v>
      </c>
      <c r="K30" s="248">
        <v>0.13043478260869565</v>
      </c>
      <c r="L30" s="380"/>
      <c r="M30" s="77">
        <v>30.31998775758624</v>
      </c>
      <c r="N30" s="78">
        <v>11.91142376190888</v>
      </c>
      <c r="O30" s="80">
        <v>15.15999387879312</v>
      </c>
      <c r="P30" s="258">
        <v>0.5</v>
      </c>
      <c r="Q30" s="259">
        <v>0.16666666666666666</v>
      </c>
      <c r="R30" s="260">
        <v>0.33333333333333331</v>
      </c>
    </row>
    <row r="31" spans="1:18">
      <c r="A31" s="34" t="s">
        <v>729</v>
      </c>
      <c r="B31" s="37" t="s">
        <v>765</v>
      </c>
      <c r="C31" s="40">
        <v>438.03</v>
      </c>
      <c r="D31" s="38">
        <v>442.6</v>
      </c>
      <c r="E31" s="380">
        <v>6</v>
      </c>
      <c r="F31" s="44">
        <f t="shared" si="1"/>
        <v>405</v>
      </c>
      <c r="G31" s="42">
        <f t="shared" si="2"/>
        <v>151</v>
      </c>
      <c r="H31" s="46">
        <f t="shared" si="3"/>
        <v>83</v>
      </c>
      <c r="I31" s="246">
        <v>0.63285024154589375</v>
      </c>
      <c r="J31" s="247">
        <v>0.23671497584541062</v>
      </c>
      <c r="K31" s="248">
        <v>0.13043478260869565</v>
      </c>
      <c r="L31" s="380"/>
      <c r="M31" s="77">
        <v>0</v>
      </c>
      <c r="N31" s="78">
        <v>0</v>
      </c>
      <c r="O31" s="80">
        <v>0</v>
      </c>
      <c r="P31" s="258">
        <v>0.5</v>
      </c>
      <c r="Q31" s="259">
        <v>0.16666666666666666</v>
      </c>
      <c r="R31" s="260">
        <v>0.33333333333333331</v>
      </c>
    </row>
    <row r="32" spans="1:18">
      <c r="A32" s="34" t="s">
        <v>730</v>
      </c>
      <c r="B32" s="37" t="s">
        <v>766</v>
      </c>
      <c r="C32" s="40">
        <v>442.6</v>
      </c>
      <c r="D32" s="38">
        <v>453.85</v>
      </c>
      <c r="E32" s="380">
        <v>6</v>
      </c>
      <c r="F32" s="44">
        <f t="shared" si="1"/>
        <v>405</v>
      </c>
      <c r="G32" s="42">
        <f t="shared" si="2"/>
        <v>151</v>
      </c>
      <c r="H32" s="46">
        <f t="shared" si="3"/>
        <v>83</v>
      </c>
      <c r="I32" s="246">
        <v>0.63285024154589375</v>
      </c>
      <c r="J32" s="247">
        <v>0.23671497584541062</v>
      </c>
      <c r="K32" s="248">
        <v>0.13043478260869565</v>
      </c>
      <c r="L32" s="380"/>
      <c r="M32" s="77">
        <v>0</v>
      </c>
      <c r="N32" s="78">
        <v>0</v>
      </c>
      <c r="O32" s="80">
        <v>0</v>
      </c>
      <c r="P32" s="258">
        <v>0.5</v>
      </c>
      <c r="Q32" s="259">
        <v>0.16666666666666666</v>
      </c>
      <c r="R32" s="260">
        <v>0.33333333333333331</v>
      </c>
    </row>
    <row r="33" spans="1:18">
      <c r="A33" s="47" t="s">
        <v>731</v>
      </c>
      <c r="B33" s="48" t="s">
        <v>767</v>
      </c>
      <c r="C33" s="49">
        <v>453.85</v>
      </c>
      <c r="D33" s="50">
        <v>460.37</v>
      </c>
      <c r="E33" s="381">
        <v>6</v>
      </c>
      <c r="F33" s="51">
        <f t="shared" si="1"/>
        <v>405</v>
      </c>
      <c r="G33" s="52">
        <f t="shared" si="2"/>
        <v>151</v>
      </c>
      <c r="H33" s="53">
        <f t="shared" si="3"/>
        <v>83</v>
      </c>
      <c r="I33" s="249">
        <v>0.63285024154589375</v>
      </c>
      <c r="J33" s="250">
        <v>0.23671497584541062</v>
      </c>
      <c r="K33" s="251">
        <v>0.13043478260869565</v>
      </c>
      <c r="L33" s="381"/>
      <c r="M33" s="81">
        <v>25.98856093507392</v>
      </c>
      <c r="N33" s="82">
        <v>7.5799969393965601</v>
      </c>
      <c r="O33" s="83">
        <v>21.6571341125616</v>
      </c>
      <c r="P33" s="261">
        <v>0.5</v>
      </c>
      <c r="Q33" s="262">
        <v>0.16666666666666666</v>
      </c>
      <c r="R33" s="263">
        <v>0.33333333333333331</v>
      </c>
    </row>
    <row r="34" spans="1:18">
      <c r="A34" s="34" t="s">
        <v>732</v>
      </c>
      <c r="B34" s="37" t="s">
        <v>768</v>
      </c>
      <c r="C34" s="40">
        <v>460.37</v>
      </c>
      <c r="D34" s="38">
        <v>463.01</v>
      </c>
      <c r="E34" s="380">
        <v>6</v>
      </c>
      <c r="F34" s="44">
        <f t="shared" si="1"/>
        <v>405</v>
      </c>
      <c r="G34" s="42">
        <f t="shared" si="2"/>
        <v>151</v>
      </c>
      <c r="H34" s="46">
        <f t="shared" si="3"/>
        <v>83</v>
      </c>
      <c r="I34" s="246">
        <v>0.63285024154589375</v>
      </c>
      <c r="J34" s="247">
        <v>0.23671497584541062</v>
      </c>
      <c r="K34" s="248">
        <v>0.13043478260869565</v>
      </c>
      <c r="L34" s="380"/>
      <c r="M34" s="77">
        <v>25.98856093507392</v>
      </c>
      <c r="N34" s="78">
        <v>7.5799969393965601</v>
      </c>
      <c r="O34" s="80">
        <v>23.82284752381776</v>
      </c>
      <c r="P34" s="258">
        <v>0.5</v>
      </c>
      <c r="Q34" s="259">
        <v>0.16666666666666666</v>
      </c>
      <c r="R34" s="260">
        <v>0.33333333333333331</v>
      </c>
    </row>
    <row r="35" spans="1:18">
      <c r="A35" s="34" t="s">
        <v>733</v>
      </c>
      <c r="B35" s="37" t="s">
        <v>769</v>
      </c>
      <c r="C35" s="40">
        <v>463.01</v>
      </c>
      <c r="D35" s="38">
        <v>479.92</v>
      </c>
      <c r="E35" s="380">
        <v>6</v>
      </c>
      <c r="F35" s="44">
        <f t="shared" si="1"/>
        <v>405</v>
      </c>
      <c r="G35" s="42">
        <f t="shared" si="2"/>
        <v>151</v>
      </c>
      <c r="H35" s="46">
        <f t="shared" si="3"/>
        <v>83</v>
      </c>
      <c r="I35" s="246">
        <v>0.63285024154589375</v>
      </c>
      <c r="J35" s="247">
        <v>0.23671497584541062</v>
      </c>
      <c r="K35" s="248">
        <v>0.13043478260869565</v>
      </c>
      <c r="L35" s="380"/>
      <c r="M35" s="77">
        <v>21.6571341125616</v>
      </c>
      <c r="N35" s="78">
        <v>7.5799969393965601</v>
      </c>
      <c r="O35" s="80">
        <v>23.82284752381776</v>
      </c>
      <c r="P35" s="258">
        <v>0.5</v>
      </c>
      <c r="Q35" s="259">
        <v>0.16666666666666666</v>
      </c>
      <c r="R35" s="260">
        <v>0.33333333333333331</v>
      </c>
    </row>
    <row r="36" spans="1:18">
      <c r="A36" s="34" t="s">
        <v>734</v>
      </c>
      <c r="B36" s="37" t="s">
        <v>770</v>
      </c>
      <c r="C36" s="40">
        <v>479.92</v>
      </c>
      <c r="D36" s="38">
        <v>484.89</v>
      </c>
      <c r="E36" s="380">
        <v>6</v>
      </c>
      <c r="F36" s="44">
        <f t="shared" si="1"/>
        <v>405</v>
      </c>
      <c r="G36" s="42">
        <f t="shared" si="2"/>
        <v>151</v>
      </c>
      <c r="H36" s="46">
        <f t="shared" si="3"/>
        <v>83</v>
      </c>
      <c r="I36" s="246">
        <v>0.63285024154589375</v>
      </c>
      <c r="J36" s="247">
        <v>0.23671497584541062</v>
      </c>
      <c r="K36" s="248">
        <v>0.13043478260869565</v>
      </c>
      <c r="L36" s="380"/>
      <c r="M36" s="77">
        <v>21.6571341125616</v>
      </c>
      <c r="N36" s="78">
        <v>7.5799969393965601</v>
      </c>
      <c r="O36" s="80">
        <v>28.15427434633008</v>
      </c>
      <c r="P36" s="258">
        <v>0.5</v>
      </c>
      <c r="Q36" s="259">
        <v>0.16666666666666666</v>
      </c>
      <c r="R36" s="260">
        <v>0.33333333333333331</v>
      </c>
    </row>
    <row r="37" spans="1:18">
      <c r="A37" s="47" t="s">
        <v>735</v>
      </c>
      <c r="B37" s="48" t="s">
        <v>771</v>
      </c>
      <c r="C37" s="49">
        <v>484.89</v>
      </c>
      <c r="D37" s="50">
        <v>486.15</v>
      </c>
      <c r="E37" s="381">
        <v>6</v>
      </c>
      <c r="F37" s="51">
        <f t="shared" si="1"/>
        <v>402</v>
      </c>
      <c r="G37" s="52">
        <f t="shared" si="2"/>
        <v>152</v>
      </c>
      <c r="H37" s="53">
        <f t="shared" si="3"/>
        <v>86</v>
      </c>
      <c r="I37" s="249">
        <v>0.62886597938144329</v>
      </c>
      <c r="J37" s="250">
        <v>0.23711340206185566</v>
      </c>
      <c r="K37" s="251">
        <v>0.13402061855670103</v>
      </c>
      <c r="L37" s="381"/>
      <c r="M37" s="81">
        <v>0</v>
      </c>
      <c r="N37" s="82">
        <v>0</v>
      </c>
      <c r="O37" s="83">
        <v>0</v>
      </c>
      <c r="P37" s="261">
        <v>0.5</v>
      </c>
      <c r="Q37" s="262">
        <v>0.16666666666666666</v>
      </c>
      <c r="R37" s="263">
        <v>0.33333333333333331</v>
      </c>
    </row>
    <row r="38" spans="1:18">
      <c r="A38" s="34" t="s">
        <v>736</v>
      </c>
      <c r="B38" s="37" t="s">
        <v>772</v>
      </c>
      <c r="C38" s="40">
        <v>486.15</v>
      </c>
      <c r="D38" s="38">
        <v>491.34</v>
      </c>
      <c r="E38" s="380">
        <v>6</v>
      </c>
      <c r="F38" s="44">
        <f t="shared" si="1"/>
        <v>402</v>
      </c>
      <c r="G38" s="42">
        <f t="shared" si="2"/>
        <v>152</v>
      </c>
      <c r="H38" s="46">
        <f t="shared" si="3"/>
        <v>86</v>
      </c>
      <c r="I38" s="246">
        <v>0.62886597938144329</v>
      </c>
      <c r="J38" s="247">
        <v>0.23711340206185566</v>
      </c>
      <c r="K38" s="248">
        <v>0.13402061855670103</v>
      </c>
      <c r="L38" s="380"/>
      <c r="M38" s="77">
        <v>0</v>
      </c>
      <c r="N38" s="78">
        <v>0</v>
      </c>
      <c r="O38" s="80">
        <v>0</v>
      </c>
      <c r="P38" s="258">
        <v>0.5</v>
      </c>
      <c r="Q38" s="259">
        <v>0.16666666666666666</v>
      </c>
      <c r="R38" s="260">
        <v>0.33333333333333331</v>
      </c>
    </row>
    <row r="39" spans="1:18">
      <c r="A39" s="34" t="s">
        <v>737</v>
      </c>
      <c r="B39" s="37" t="s">
        <v>773</v>
      </c>
      <c r="C39" s="40">
        <v>491.34</v>
      </c>
      <c r="D39" s="38">
        <v>498.32</v>
      </c>
      <c r="E39" s="380">
        <v>6</v>
      </c>
      <c r="F39" s="44">
        <f t="shared" si="1"/>
        <v>365</v>
      </c>
      <c r="G39" s="42">
        <f t="shared" si="2"/>
        <v>151</v>
      </c>
      <c r="H39" s="46">
        <f t="shared" si="3"/>
        <v>124</v>
      </c>
      <c r="I39" s="246">
        <v>0.57004830917874394</v>
      </c>
      <c r="J39" s="247">
        <v>0.23671497584541062</v>
      </c>
      <c r="K39" s="248">
        <v>0.19323671497584541</v>
      </c>
      <c r="L39" s="380"/>
      <c r="M39" s="77">
        <v>21.6571341125616</v>
      </c>
      <c r="N39" s="78">
        <v>7.5799969393965601</v>
      </c>
      <c r="O39" s="80">
        <v>28.15427434633008</v>
      </c>
      <c r="P39" s="258">
        <v>0.5</v>
      </c>
      <c r="Q39" s="259">
        <v>0.16666666666666666</v>
      </c>
      <c r="R39" s="260">
        <v>0.33333333333333331</v>
      </c>
    </row>
    <row r="40" spans="1:18">
      <c r="A40" s="55" t="s">
        <v>738</v>
      </c>
      <c r="B40" s="56" t="s">
        <v>774</v>
      </c>
      <c r="C40" s="57">
        <v>498.32</v>
      </c>
      <c r="D40" s="58">
        <v>501.2</v>
      </c>
      <c r="E40" s="382">
        <v>6</v>
      </c>
      <c r="F40" s="59">
        <f t="shared" si="1"/>
        <v>365</v>
      </c>
      <c r="G40" s="60">
        <f t="shared" si="2"/>
        <v>151</v>
      </c>
      <c r="H40" s="61">
        <f t="shared" si="3"/>
        <v>124</v>
      </c>
      <c r="I40" s="252">
        <v>0.57004830917874394</v>
      </c>
      <c r="J40" s="253">
        <v>0.23671497584541062</v>
      </c>
      <c r="K40" s="254">
        <v>0.19323671497584541</v>
      </c>
      <c r="L40" s="382"/>
      <c r="M40" s="84">
        <v>21.6571341125616</v>
      </c>
      <c r="N40" s="85">
        <v>7.5799969393965601</v>
      </c>
      <c r="O40" s="86">
        <v>28.15427434633008</v>
      </c>
      <c r="P40" s="264">
        <v>0.5</v>
      </c>
      <c r="Q40" s="265">
        <v>0.16666666666666666</v>
      </c>
      <c r="R40" s="266">
        <v>0.33333333333333331</v>
      </c>
    </row>
  </sheetData>
  <mergeCells count="10">
    <mergeCell ref="E2:K2"/>
    <mergeCell ref="A1:S1"/>
    <mergeCell ref="A4:B4"/>
    <mergeCell ref="A2:B2"/>
    <mergeCell ref="S2:S4"/>
    <mergeCell ref="A3:B3"/>
    <mergeCell ref="C2:D3"/>
    <mergeCell ref="E3:K3"/>
    <mergeCell ref="L3:R3"/>
    <mergeCell ref="L2:R2"/>
  </mergeCells>
  <hyperlinks>
    <hyperlink ref="A2:B2" location="OVERSIKT!A1" display="OVERSIKT"/>
    <hyperlink ref="S2:S4" location="togtyper!A1" display="togtyper"/>
  </hyperlinks>
  <pageMargins left="0.75" right="0.75" top="1" bottom="1" header="0.5" footer="0.5"/>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3"/>
  <dimension ref="A1:L8"/>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7" width="4" style="28" customWidth="1"/>
    <col min="8" max="11" width="5" style="28" bestFit="1" customWidth="1"/>
    <col min="12" max="16384" width="11.42578125" style="28"/>
  </cols>
  <sheetData>
    <row r="1" spans="1:12" ht="21">
      <c r="A1" s="518" t="s">
        <v>777</v>
      </c>
      <c r="B1" s="518"/>
      <c r="C1" s="518"/>
      <c r="D1" s="518"/>
      <c r="E1" s="518"/>
      <c r="F1" s="518"/>
      <c r="G1" s="518"/>
      <c r="H1" s="518"/>
      <c r="I1" s="518"/>
      <c r="J1" s="518"/>
      <c r="K1" s="518"/>
      <c r="L1" s="518"/>
    </row>
    <row r="2" spans="1:12" ht="15" customHeight="1">
      <c r="A2" s="520" t="s">
        <v>11</v>
      </c>
      <c r="B2" s="520"/>
      <c r="C2" s="530" t="s">
        <v>5</v>
      </c>
      <c r="D2" s="531"/>
      <c r="E2" s="522" t="s">
        <v>41</v>
      </c>
      <c r="F2" s="523"/>
      <c r="G2" s="523"/>
      <c r="H2" s="523"/>
      <c r="I2" s="523"/>
      <c r="J2" s="523"/>
      <c r="K2" s="524"/>
      <c r="L2" s="521" t="s">
        <v>56</v>
      </c>
    </row>
    <row r="3" spans="1:12" ht="15" customHeight="1">
      <c r="A3" s="525" t="s">
        <v>1110</v>
      </c>
      <c r="B3" s="526"/>
      <c r="C3" s="532"/>
      <c r="D3" s="533"/>
      <c r="E3" s="527">
        <f>IFERROR(IF(MATCH(E2,TOGLENGDER!$A$2:$A$206,0),INDEX(TOGLENGDER!$B$2:$B$206,MATCH(E2,TOGLENGDER!$A$2:$A$206,0),1),0),"!feil!")</f>
        <v>84.2</v>
      </c>
      <c r="F3" s="528"/>
      <c r="G3" s="528"/>
      <c r="H3" s="528"/>
      <c r="I3" s="528"/>
      <c r="J3" s="528"/>
      <c r="K3" s="529"/>
      <c r="L3" s="521"/>
    </row>
    <row r="4" spans="1:12" ht="15" customHeight="1">
      <c r="A4" s="519" t="s">
        <v>0</v>
      </c>
      <c r="B4" s="519"/>
      <c r="C4" s="29" t="s">
        <v>57</v>
      </c>
      <c r="D4" s="29" t="s">
        <v>58</v>
      </c>
      <c r="E4" s="379" t="s">
        <v>1166</v>
      </c>
      <c r="F4" s="30" t="s">
        <v>2</v>
      </c>
      <c r="G4" s="30" t="s">
        <v>3</v>
      </c>
      <c r="H4" s="30" t="s">
        <v>4</v>
      </c>
      <c r="I4" s="242" t="s">
        <v>2</v>
      </c>
      <c r="J4" s="242" t="s">
        <v>3</v>
      </c>
      <c r="K4" s="242" t="s">
        <v>4</v>
      </c>
      <c r="L4" s="521"/>
    </row>
    <row r="5" spans="1:12">
      <c r="A5" s="113" t="s">
        <v>775</v>
      </c>
      <c r="B5" s="114" t="s">
        <v>776</v>
      </c>
      <c r="C5" s="115">
        <v>4.38</v>
      </c>
      <c r="D5" s="116">
        <v>1.58</v>
      </c>
      <c r="E5" s="392"/>
      <c r="F5" s="187">
        <v>361</v>
      </c>
      <c r="G5" s="188">
        <v>262</v>
      </c>
      <c r="H5" s="189">
        <v>1830</v>
      </c>
      <c r="I5" s="347">
        <v>0.53513513513513511</v>
      </c>
      <c r="J5" s="348">
        <v>0.11675675675675676</v>
      </c>
      <c r="K5" s="349">
        <v>0.34810810810810811</v>
      </c>
    </row>
    <row r="6" spans="1:12">
      <c r="A6" s="54"/>
      <c r="B6" s="54"/>
      <c r="C6" s="54"/>
      <c r="D6" s="54"/>
      <c r="E6" s="54"/>
      <c r="F6" s="54"/>
      <c r="G6" s="54"/>
      <c r="H6" s="54"/>
      <c r="I6" s="54"/>
      <c r="J6" s="54"/>
      <c r="K6" s="54"/>
    </row>
    <row r="7" spans="1:12">
      <c r="A7" s="54"/>
      <c r="B7" s="54"/>
      <c r="C7" s="54"/>
      <c r="D7" s="54"/>
      <c r="E7" s="54"/>
      <c r="F7" s="54"/>
      <c r="G7" s="54"/>
      <c r="H7" s="54"/>
      <c r="I7" s="54"/>
      <c r="J7" s="54"/>
      <c r="K7" s="54"/>
    </row>
    <row r="8" spans="1:12">
      <c r="A8" s="54"/>
      <c r="B8" s="54"/>
      <c r="C8" s="54"/>
      <c r="D8" s="54"/>
      <c r="E8" s="54"/>
      <c r="F8" s="54"/>
      <c r="G8" s="54"/>
      <c r="H8" s="54"/>
      <c r="I8" s="54"/>
      <c r="J8" s="54"/>
      <c r="K8" s="54"/>
    </row>
  </sheetData>
  <mergeCells count="8">
    <mergeCell ref="A1:L1"/>
    <mergeCell ref="A4:B4"/>
    <mergeCell ref="A2:B2"/>
    <mergeCell ref="L2:L4"/>
    <mergeCell ref="A3:B3"/>
    <mergeCell ref="C2:D3"/>
    <mergeCell ref="E3:K3"/>
    <mergeCell ref="E2:K2"/>
  </mergeCells>
  <hyperlinks>
    <hyperlink ref="L2:L4" location="togtyper!A1" display="togtyper"/>
    <hyperlink ref="A2:B2" location="OVERSIKT!A1" display="OVERSIKT"/>
  </hyperlinks>
  <pageMargins left="0.75" right="0.75" top="1" bottom="1" header="0.5" footer="0.5"/>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dimension ref="A1:L8"/>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8" width="4" style="28" bestFit="1" customWidth="1"/>
    <col min="9" max="11" width="5" style="28" bestFit="1" customWidth="1"/>
    <col min="12" max="16384" width="11.42578125" style="28"/>
  </cols>
  <sheetData>
    <row r="1" spans="1:12" ht="21">
      <c r="A1" s="518" t="s">
        <v>23</v>
      </c>
      <c r="B1" s="518"/>
      <c r="C1" s="518"/>
      <c r="D1" s="518"/>
      <c r="E1" s="518"/>
      <c r="F1" s="518"/>
      <c r="G1" s="518"/>
      <c r="H1" s="518"/>
      <c r="I1" s="518"/>
      <c r="J1" s="518"/>
      <c r="K1" s="518"/>
      <c r="L1" s="518"/>
    </row>
    <row r="2" spans="1:12" ht="15" customHeight="1">
      <c r="A2" s="520" t="s">
        <v>11</v>
      </c>
      <c r="B2" s="520"/>
      <c r="C2" s="530" t="s">
        <v>5</v>
      </c>
      <c r="D2" s="531"/>
      <c r="E2" s="537" t="s">
        <v>55</v>
      </c>
      <c r="F2" s="538"/>
      <c r="G2" s="538"/>
      <c r="H2" s="538"/>
      <c r="I2" s="538"/>
      <c r="J2" s="538"/>
      <c r="K2" s="539"/>
      <c r="L2" s="521" t="s">
        <v>56</v>
      </c>
    </row>
    <row r="3" spans="1:12" ht="15" customHeight="1">
      <c r="A3" s="525" t="s">
        <v>1110</v>
      </c>
      <c r="B3" s="526"/>
      <c r="C3" s="532"/>
      <c r="D3" s="533"/>
      <c r="E3" s="540">
        <f>IFERROR(IF(MATCH(E2,TOGLENGDER!$A$2:$A$206,0),INDEX(TOGLENGDER!$B$2:$B$206,MATCH(E2,TOGLENGDER!$A$2:$A$206,0),1),0),"!feil!")</f>
        <v>750</v>
      </c>
      <c r="F3" s="541"/>
      <c r="G3" s="541"/>
      <c r="H3" s="541"/>
      <c r="I3" s="541"/>
      <c r="J3" s="541"/>
      <c r="K3" s="542"/>
      <c r="L3" s="521"/>
    </row>
    <row r="4" spans="1:12" ht="15" customHeight="1">
      <c r="A4" s="519" t="s">
        <v>0</v>
      </c>
      <c r="B4" s="519"/>
      <c r="C4" s="29" t="s">
        <v>57</v>
      </c>
      <c r="D4" s="29" t="s">
        <v>58</v>
      </c>
      <c r="E4" s="379" t="s">
        <v>1166</v>
      </c>
      <c r="F4" s="62" t="s">
        <v>2</v>
      </c>
      <c r="G4" s="62" t="s">
        <v>3</v>
      </c>
      <c r="H4" s="62" t="s">
        <v>4</v>
      </c>
      <c r="I4" s="242" t="s">
        <v>2</v>
      </c>
      <c r="J4" s="242" t="s">
        <v>3</v>
      </c>
      <c r="K4" s="242" t="s">
        <v>4</v>
      </c>
      <c r="L4" s="521"/>
    </row>
    <row r="5" spans="1:12">
      <c r="A5" s="33" t="s">
        <v>778</v>
      </c>
      <c r="B5" s="35" t="s">
        <v>782</v>
      </c>
      <c r="C5" s="39">
        <v>100.28</v>
      </c>
      <c r="D5" s="36">
        <v>133.13999999999999</v>
      </c>
      <c r="E5" s="378"/>
      <c r="F5" s="63">
        <v>729.60005013999955</v>
      </c>
      <c r="G5" s="64">
        <v>82.476527407130376</v>
      </c>
      <c r="H5" s="67">
        <v>686.24700368240531</v>
      </c>
      <c r="I5" s="243">
        <v>0.5056179775280899</v>
      </c>
      <c r="J5" s="244">
        <v>0.23595505617977527</v>
      </c>
      <c r="K5" s="245">
        <v>0.25842696629213485</v>
      </c>
    </row>
    <row r="6" spans="1:12">
      <c r="A6" s="34" t="s">
        <v>779</v>
      </c>
      <c r="B6" s="37" t="s">
        <v>783</v>
      </c>
      <c r="C6" s="40">
        <v>133.13999999999999</v>
      </c>
      <c r="D6" s="38">
        <v>150.15</v>
      </c>
      <c r="E6" s="380"/>
      <c r="F6" s="65">
        <v>729.60005013999955</v>
      </c>
      <c r="G6" s="66">
        <v>82.476527407130376</v>
      </c>
      <c r="H6" s="68">
        <v>686.24700368240531</v>
      </c>
      <c r="I6" s="246">
        <v>0.58766233766233766</v>
      </c>
      <c r="J6" s="247">
        <v>0.16233766233766234</v>
      </c>
      <c r="K6" s="248">
        <v>0.25</v>
      </c>
    </row>
    <row r="7" spans="1:12">
      <c r="A7" s="34" t="s">
        <v>780</v>
      </c>
      <c r="B7" s="37" t="s">
        <v>784</v>
      </c>
      <c r="C7" s="40">
        <v>150.15</v>
      </c>
      <c r="D7" s="38">
        <v>170.26</v>
      </c>
      <c r="E7" s="380"/>
      <c r="F7" s="65">
        <v>734.88700702507197</v>
      </c>
      <c r="G7" s="66">
        <v>57.099134358782571</v>
      </c>
      <c r="H7" s="68">
        <v>489.57220755770982</v>
      </c>
      <c r="I7" s="246">
        <v>0.58766233766233766</v>
      </c>
      <c r="J7" s="247">
        <v>0.16233766233766234</v>
      </c>
      <c r="K7" s="248">
        <v>0.25</v>
      </c>
    </row>
    <row r="8" spans="1:12">
      <c r="A8" s="55" t="s">
        <v>781</v>
      </c>
      <c r="B8" s="56" t="s">
        <v>785</v>
      </c>
      <c r="C8" s="57">
        <v>170.26</v>
      </c>
      <c r="D8" s="58">
        <v>158.38</v>
      </c>
      <c r="E8" s="382"/>
      <c r="F8" s="72">
        <v>945.30789105095585</v>
      </c>
      <c r="G8" s="73">
        <v>54.984351604753584</v>
      </c>
      <c r="H8" s="74">
        <v>484.28525067263735</v>
      </c>
      <c r="I8" s="252">
        <v>0.5922953451043339</v>
      </c>
      <c r="J8" s="253">
        <v>0.16051364365971107</v>
      </c>
      <c r="K8" s="254">
        <v>0.24719101123595505</v>
      </c>
    </row>
  </sheetData>
  <mergeCells count="8">
    <mergeCell ref="A1:L1"/>
    <mergeCell ref="A4:B4"/>
    <mergeCell ref="A2:B2"/>
    <mergeCell ref="L2:L4"/>
    <mergeCell ref="A3:B3"/>
    <mergeCell ref="C2:D3"/>
    <mergeCell ref="E3:K3"/>
    <mergeCell ref="E2:K2"/>
  </mergeCells>
  <hyperlinks>
    <hyperlink ref="A2:B2" location="OVERSIKT!A1" display="OVERSIKT"/>
    <hyperlink ref="L2:L4" location="togtyper!A1" display="togtyper"/>
  </hyperlinks>
  <pageMargins left="0.75" right="0.75" top="1" bottom="1" header="0.5" footer="0.5"/>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5"/>
  <dimension ref="A1:L12"/>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6" width="5" style="28" customWidth="1"/>
    <col min="7" max="7" width="5" style="28" bestFit="1" customWidth="1"/>
    <col min="8" max="8" width="4" style="28" customWidth="1"/>
    <col min="9" max="11" width="5" style="28" bestFit="1" customWidth="1"/>
    <col min="12" max="16384" width="11.42578125" style="28"/>
  </cols>
  <sheetData>
    <row r="1" spans="1:12" ht="21">
      <c r="A1" s="518" t="s">
        <v>25</v>
      </c>
      <c r="B1" s="518"/>
      <c r="C1" s="518"/>
      <c r="D1" s="518"/>
      <c r="E1" s="518"/>
      <c r="F1" s="518"/>
      <c r="G1" s="518"/>
      <c r="H1" s="518"/>
      <c r="I1" s="518"/>
      <c r="J1" s="518"/>
      <c r="K1" s="518"/>
      <c r="L1" s="518"/>
    </row>
    <row r="2" spans="1:12" ht="15" customHeight="1">
      <c r="A2" s="520" t="s">
        <v>11</v>
      </c>
      <c r="B2" s="520"/>
      <c r="C2" s="530" t="s">
        <v>5</v>
      </c>
      <c r="D2" s="531"/>
      <c r="E2" s="571" t="s">
        <v>41</v>
      </c>
      <c r="F2" s="523"/>
      <c r="G2" s="523"/>
      <c r="H2" s="523"/>
      <c r="I2" s="523"/>
      <c r="J2" s="523"/>
      <c r="K2" s="524"/>
      <c r="L2" s="521" t="s">
        <v>56</v>
      </c>
    </row>
    <row r="3" spans="1:12" ht="15" customHeight="1">
      <c r="A3" s="525" t="s">
        <v>1110</v>
      </c>
      <c r="B3" s="526"/>
      <c r="C3" s="532"/>
      <c r="D3" s="533"/>
      <c r="E3" s="570">
        <f>IFERROR(IF(MATCH(E2,TOGLENGDER!$A$2:$A$206,0),INDEX(TOGLENGDER!$B$2:$B$206,MATCH(E2,TOGLENGDER!$A$2:$A$206,0),1),0),"!feil!")</f>
        <v>84.2</v>
      </c>
      <c r="F3" s="528"/>
      <c r="G3" s="528"/>
      <c r="H3" s="528"/>
      <c r="I3" s="528"/>
      <c r="J3" s="528"/>
      <c r="K3" s="529"/>
      <c r="L3" s="521"/>
    </row>
    <row r="4" spans="1:12" ht="15" customHeight="1">
      <c r="A4" s="519" t="s">
        <v>0</v>
      </c>
      <c r="B4" s="519"/>
      <c r="C4" s="29" t="s">
        <v>57</v>
      </c>
      <c r="D4" s="29" t="s">
        <v>58</v>
      </c>
      <c r="E4" s="379" t="s">
        <v>1166</v>
      </c>
      <c r="F4" s="30" t="s">
        <v>2</v>
      </c>
      <c r="G4" s="30" t="s">
        <v>3</v>
      </c>
      <c r="H4" s="30" t="s">
        <v>4</v>
      </c>
      <c r="I4" s="242" t="s">
        <v>2</v>
      </c>
      <c r="J4" s="242" t="s">
        <v>3</v>
      </c>
      <c r="K4" s="242" t="s">
        <v>4</v>
      </c>
      <c r="L4" s="521"/>
    </row>
    <row r="5" spans="1:12">
      <c r="A5" s="33" t="s">
        <v>786</v>
      </c>
      <c r="B5" s="35" t="s">
        <v>793</v>
      </c>
      <c r="C5" s="39">
        <v>23.83</v>
      </c>
      <c r="D5" s="36">
        <v>25.43</v>
      </c>
      <c r="E5" s="378">
        <v>72</v>
      </c>
      <c r="F5" s="43">
        <f>ROUND($E5*$E$3*I5,0)</f>
        <v>4151</v>
      </c>
      <c r="G5" s="41">
        <f t="shared" ref="G5:H5" si="0">ROUND($E5*$E$3*J5,0)</f>
        <v>1155</v>
      </c>
      <c r="H5" s="45">
        <f t="shared" si="0"/>
        <v>757</v>
      </c>
      <c r="I5" s="243">
        <v>0.68469539375928679</v>
      </c>
      <c r="J5" s="244">
        <v>0.19049034175334323</v>
      </c>
      <c r="K5" s="245">
        <v>0.12481426448736999</v>
      </c>
    </row>
    <row r="6" spans="1:12">
      <c r="A6" s="34" t="s">
        <v>787</v>
      </c>
      <c r="B6" s="37" t="s">
        <v>794</v>
      </c>
      <c r="C6" s="40">
        <v>25.43</v>
      </c>
      <c r="D6" s="38">
        <v>26.96</v>
      </c>
      <c r="E6" s="380">
        <v>72</v>
      </c>
      <c r="F6" s="44">
        <f t="shared" ref="F6:F11" si="1">ROUND($E6*$E$3*I6,0)</f>
        <v>4151</v>
      </c>
      <c r="G6" s="42">
        <f t="shared" ref="G6:G11" si="2">ROUND($E6*$E$3*J6,0)</f>
        <v>1155</v>
      </c>
      <c r="H6" s="46">
        <f t="shared" ref="H6:H11" si="3">ROUND($E6*$E$3*K6,0)</f>
        <v>757</v>
      </c>
      <c r="I6" s="246">
        <v>0.68469539375928679</v>
      </c>
      <c r="J6" s="247">
        <v>0.19049034175334323</v>
      </c>
      <c r="K6" s="248">
        <v>0.12481426448736999</v>
      </c>
    </row>
    <row r="7" spans="1:12">
      <c r="A7" s="34" t="s">
        <v>788</v>
      </c>
      <c r="B7" s="37" t="s">
        <v>795</v>
      </c>
      <c r="C7" s="40">
        <v>26.96</v>
      </c>
      <c r="D7" s="38">
        <v>29.34</v>
      </c>
      <c r="E7" s="380">
        <v>72</v>
      </c>
      <c r="F7" s="44">
        <f t="shared" si="1"/>
        <v>4151</v>
      </c>
      <c r="G7" s="42">
        <f t="shared" si="2"/>
        <v>1155</v>
      </c>
      <c r="H7" s="46">
        <f t="shared" si="3"/>
        <v>757</v>
      </c>
      <c r="I7" s="246">
        <v>0.68469539375928679</v>
      </c>
      <c r="J7" s="247">
        <v>0.19049034175334323</v>
      </c>
      <c r="K7" s="248">
        <v>0.12481426448736999</v>
      </c>
    </row>
    <row r="8" spans="1:12">
      <c r="A8" s="34" t="s">
        <v>789</v>
      </c>
      <c r="B8" s="37" t="s">
        <v>796</v>
      </c>
      <c r="C8" s="40">
        <v>29.34</v>
      </c>
      <c r="D8" s="38">
        <v>30.88</v>
      </c>
      <c r="E8" s="380">
        <v>72</v>
      </c>
      <c r="F8" s="44">
        <f t="shared" si="1"/>
        <v>4151</v>
      </c>
      <c r="G8" s="42">
        <f t="shared" si="2"/>
        <v>1155</v>
      </c>
      <c r="H8" s="46">
        <f t="shared" si="3"/>
        <v>757</v>
      </c>
      <c r="I8" s="246">
        <v>0.68469539375928679</v>
      </c>
      <c r="J8" s="247">
        <v>0.19049034175334323</v>
      </c>
      <c r="K8" s="248">
        <v>0.12481426448736999</v>
      </c>
    </row>
    <row r="9" spans="1:12">
      <c r="A9" s="47" t="s">
        <v>790</v>
      </c>
      <c r="B9" s="48" t="s">
        <v>797</v>
      </c>
      <c r="C9" s="49">
        <v>30.88</v>
      </c>
      <c r="D9" s="50">
        <v>34.450000000000003</v>
      </c>
      <c r="E9" s="381">
        <v>72</v>
      </c>
      <c r="F9" s="51">
        <f t="shared" si="1"/>
        <v>4151</v>
      </c>
      <c r="G9" s="52">
        <f t="shared" si="2"/>
        <v>1155</v>
      </c>
      <c r="H9" s="53">
        <f t="shared" si="3"/>
        <v>757</v>
      </c>
      <c r="I9" s="249">
        <v>0.68469539375928679</v>
      </c>
      <c r="J9" s="250">
        <v>0.19049034175334323</v>
      </c>
      <c r="K9" s="251">
        <v>0.12481426448736999</v>
      </c>
    </row>
    <row r="10" spans="1:12">
      <c r="A10" s="34" t="s">
        <v>791</v>
      </c>
      <c r="B10" s="37" t="s">
        <v>798</v>
      </c>
      <c r="C10" s="40">
        <v>34.450000000000003</v>
      </c>
      <c r="D10" s="38">
        <v>36.5</v>
      </c>
      <c r="E10" s="380">
        <v>72</v>
      </c>
      <c r="F10" s="44">
        <f t="shared" si="1"/>
        <v>4151</v>
      </c>
      <c r="G10" s="42">
        <f t="shared" si="2"/>
        <v>1155</v>
      </c>
      <c r="H10" s="46">
        <f t="shared" si="3"/>
        <v>757</v>
      </c>
      <c r="I10" s="246">
        <v>0.68469539375928679</v>
      </c>
      <c r="J10" s="247">
        <v>0.19049034175334323</v>
      </c>
      <c r="K10" s="248">
        <v>0.12481426448736999</v>
      </c>
    </row>
    <row r="11" spans="1:12">
      <c r="A11" s="55" t="s">
        <v>792</v>
      </c>
      <c r="B11" s="56" t="s">
        <v>799</v>
      </c>
      <c r="C11" s="57">
        <v>36.5</v>
      </c>
      <c r="D11" s="58">
        <v>37.51</v>
      </c>
      <c r="E11" s="382">
        <v>72</v>
      </c>
      <c r="F11" s="59">
        <f t="shared" si="1"/>
        <v>4151</v>
      </c>
      <c r="G11" s="60">
        <f t="shared" si="2"/>
        <v>1155</v>
      </c>
      <c r="H11" s="61">
        <f t="shared" si="3"/>
        <v>757</v>
      </c>
      <c r="I11" s="252">
        <v>0.68469539375928679</v>
      </c>
      <c r="J11" s="253">
        <v>0.19049034175334323</v>
      </c>
      <c r="K11" s="254">
        <v>0.12481426448736999</v>
      </c>
    </row>
    <row r="12" spans="1:12">
      <c r="A12" s="54"/>
      <c r="B12" s="54"/>
      <c r="C12" s="54"/>
      <c r="D12" s="54"/>
      <c r="E12" s="54"/>
      <c r="F12" s="54"/>
      <c r="G12" s="54"/>
      <c r="H12" s="54"/>
      <c r="I12" s="54"/>
      <c r="J12" s="54"/>
      <c r="K12" s="54"/>
    </row>
  </sheetData>
  <mergeCells count="8">
    <mergeCell ref="A1:L1"/>
    <mergeCell ref="A4:B4"/>
    <mergeCell ref="A2:B2"/>
    <mergeCell ref="L2:L4"/>
    <mergeCell ref="A3:B3"/>
    <mergeCell ref="C2:D3"/>
    <mergeCell ref="E3:K3"/>
    <mergeCell ref="E2:K2"/>
  </mergeCells>
  <hyperlinks>
    <hyperlink ref="L2:L4" location="togtyper!A1" display="togtyper"/>
    <hyperlink ref="A2:B2" location="OVERSIKT!A1" display="OVERSIKT"/>
  </hyperlinks>
  <pageMargins left="0.75" right="0.75" top="1" bottom="1" header="0.5" footer="0.5"/>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6"/>
  <dimension ref="A1:L8"/>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7" width="5" style="28" bestFit="1" customWidth="1"/>
    <col min="8" max="8" width="4" style="28" bestFit="1" customWidth="1"/>
    <col min="9" max="11" width="5" style="28" bestFit="1" customWidth="1"/>
    <col min="12" max="16384" width="11.42578125" style="28"/>
  </cols>
  <sheetData>
    <row r="1" spans="1:12" ht="21">
      <c r="A1" s="518" t="s">
        <v>802</v>
      </c>
      <c r="B1" s="518"/>
      <c r="C1" s="518"/>
      <c r="D1" s="518"/>
      <c r="E1" s="518"/>
      <c r="F1" s="518"/>
      <c r="G1" s="518"/>
      <c r="H1" s="518"/>
      <c r="I1" s="518"/>
      <c r="J1" s="518"/>
      <c r="K1" s="518"/>
      <c r="L1" s="518"/>
    </row>
    <row r="2" spans="1:12" ht="15" customHeight="1">
      <c r="A2" s="520" t="s">
        <v>11</v>
      </c>
      <c r="B2" s="520"/>
      <c r="C2" s="530" t="s">
        <v>5</v>
      </c>
      <c r="D2" s="531"/>
      <c r="E2" s="547" t="s">
        <v>1154</v>
      </c>
      <c r="F2" s="548"/>
      <c r="G2" s="548"/>
      <c r="H2" s="548"/>
      <c r="I2" s="548"/>
      <c r="J2" s="548"/>
      <c r="K2" s="549"/>
      <c r="L2" s="521" t="s">
        <v>56</v>
      </c>
    </row>
    <row r="3" spans="1:12" ht="15" customHeight="1">
      <c r="A3" s="525" t="s">
        <v>1110</v>
      </c>
      <c r="B3" s="526"/>
      <c r="C3" s="532"/>
      <c r="D3" s="533"/>
      <c r="E3" s="540">
        <f>IFERROR(IF(MATCH(E2,TOGLENGDER!$A$2:$A$206,0),INDEX(TOGLENGDER!$B$2:$B$206,MATCH(E2,TOGLENGDER!$A$2:$A$206,0),1),0),"!feil!")</f>
        <v>106.6</v>
      </c>
      <c r="F3" s="541"/>
      <c r="G3" s="541"/>
      <c r="H3" s="541"/>
      <c r="I3" s="541"/>
      <c r="J3" s="541"/>
      <c r="K3" s="542"/>
      <c r="L3" s="521"/>
    </row>
    <row r="4" spans="1:12" ht="15" customHeight="1">
      <c r="A4" s="519" t="s">
        <v>0</v>
      </c>
      <c r="B4" s="519"/>
      <c r="C4" s="29" t="s">
        <v>57</v>
      </c>
      <c r="D4" s="29" t="s">
        <v>58</v>
      </c>
      <c r="E4" s="393" t="s">
        <v>1166</v>
      </c>
      <c r="F4" s="31" t="s">
        <v>2</v>
      </c>
      <c r="G4" s="31" t="s">
        <v>3</v>
      </c>
      <c r="H4" s="31" t="s">
        <v>4</v>
      </c>
      <c r="I4" s="284" t="s">
        <v>2</v>
      </c>
      <c r="J4" s="284" t="s">
        <v>3</v>
      </c>
      <c r="K4" s="284" t="s">
        <v>4</v>
      </c>
      <c r="L4" s="521"/>
    </row>
    <row r="5" spans="1:12" ht="15" customHeight="1">
      <c r="A5" s="113" t="s">
        <v>800</v>
      </c>
      <c r="B5" s="114" t="s">
        <v>801</v>
      </c>
      <c r="C5" s="115">
        <v>550.37</v>
      </c>
      <c r="D5" s="116">
        <v>550.76</v>
      </c>
      <c r="E5" s="394">
        <v>72</v>
      </c>
      <c r="F5" s="190">
        <f>ROUND($E5*$E$3*I5,0)</f>
        <v>5401</v>
      </c>
      <c r="G5" s="191">
        <f t="shared" ref="G5:H5" si="0">ROUND($E5*$E$3*J5,0)</f>
        <v>1342</v>
      </c>
      <c r="H5" s="192">
        <f t="shared" si="0"/>
        <v>933</v>
      </c>
      <c r="I5" s="350">
        <v>0.70363408521303261</v>
      </c>
      <c r="J5" s="351">
        <v>0.17481203007518797</v>
      </c>
      <c r="K5" s="287">
        <v>0.12155388471177944</v>
      </c>
    </row>
    <row r="6" spans="1:12">
      <c r="A6" s="54"/>
      <c r="B6" s="54"/>
      <c r="C6" s="54"/>
      <c r="D6" s="54"/>
      <c r="E6" s="54"/>
      <c r="F6" s="54"/>
      <c r="G6" s="54"/>
      <c r="H6" s="54"/>
      <c r="I6" s="54"/>
      <c r="J6" s="54"/>
      <c r="K6" s="54"/>
    </row>
    <row r="7" spans="1:12">
      <c r="A7" s="54"/>
      <c r="B7" s="54"/>
      <c r="C7" s="54"/>
      <c r="D7" s="54"/>
      <c r="E7" s="54"/>
      <c r="F7" s="54"/>
      <c r="G7" s="54"/>
      <c r="H7" s="54"/>
      <c r="I7" s="54"/>
      <c r="J7" s="54"/>
      <c r="K7" s="54"/>
    </row>
    <row r="8" spans="1:12">
      <c r="A8" s="54"/>
      <c r="B8" s="54"/>
      <c r="C8" s="54"/>
      <c r="D8" s="54"/>
      <c r="E8" s="54"/>
      <c r="F8" s="54"/>
      <c r="G8" s="54"/>
      <c r="H8" s="54"/>
      <c r="I8" s="54"/>
      <c r="J8" s="54"/>
      <c r="K8" s="54"/>
    </row>
  </sheetData>
  <mergeCells count="8">
    <mergeCell ref="A1:L1"/>
    <mergeCell ref="A4:B4"/>
    <mergeCell ref="A2:B2"/>
    <mergeCell ref="L2:L4"/>
    <mergeCell ref="A3:B3"/>
    <mergeCell ref="C2:D3"/>
    <mergeCell ref="E3:K3"/>
    <mergeCell ref="E2:K2"/>
  </mergeCells>
  <hyperlinks>
    <hyperlink ref="A2:B2" location="OVERSIKT!A1" display="OVERSIKT"/>
    <hyperlink ref="L2:L4" location="togtyper!A1" display="togtyper"/>
  </hyperlinks>
  <pageMargins left="0.75" right="0.75" top="1" bottom="1" header="0.5" footer="0.5"/>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7"/>
  <dimension ref="A1:AN76"/>
  <sheetViews>
    <sheetView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193" customWidth="1"/>
    <col min="2" max="2" width="25.7109375" style="193" customWidth="1"/>
    <col min="3" max="4" width="8.7109375" style="193" customWidth="1"/>
    <col min="5" max="5" width="9.85546875" style="193" bestFit="1" customWidth="1"/>
    <col min="6" max="11" width="5" style="193" bestFit="1" customWidth="1"/>
    <col min="12" max="12" width="9.85546875" style="193" bestFit="1" customWidth="1"/>
    <col min="13" max="15" width="5" style="193" bestFit="1" customWidth="1"/>
    <col min="16" max="16" width="6" style="193" bestFit="1" customWidth="1"/>
    <col min="17" max="18" width="5" style="193" bestFit="1" customWidth="1"/>
    <col min="19" max="19" width="9.85546875" style="453" bestFit="1" customWidth="1"/>
    <col min="20" max="22" width="4" style="193" bestFit="1" customWidth="1"/>
    <col min="23" max="25" width="5" style="193" bestFit="1" customWidth="1"/>
    <col min="26" max="26" width="9.85546875" style="193" bestFit="1" customWidth="1"/>
    <col min="27" max="29" width="4" style="193" bestFit="1" customWidth="1"/>
    <col min="30" max="32" width="5" style="193" bestFit="1" customWidth="1"/>
    <col min="33" max="33" width="9.85546875" style="193" bestFit="1" customWidth="1"/>
    <col min="34" max="36" width="5" style="193" bestFit="1" customWidth="1"/>
    <col min="37" max="37" width="6" style="193" bestFit="1" customWidth="1"/>
    <col min="38" max="39" width="5" style="193" bestFit="1" customWidth="1"/>
    <col min="40" max="16384" width="11.42578125" style="193"/>
  </cols>
  <sheetData>
    <row r="1" spans="1:40" ht="21">
      <c r="A1" s="518" t="s">
        <v>24</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row>
    <row r="2" spans="1:40" ht="15" customHeight="1">
      <c r="A2" s="552" t="s">
        <v>11</v>
      </c>
      <c r="B2" s="552"/>
      <c r="C2" s="530" t="s">
        <v>5</v>
      </c>
      <c r="D2" s="531"/>
      <c r="E2" s="573" t="s">
        <v>1111</v>
      </c>
      <c r="F2" s="574"/>
      <c r="G2" s="574"/>
      <c r="H2" s="574"/>
      <c r="I2" s="574"/>
      <c r="J2" s="574"/>
      <c r="K2" s="575"/>
      <c r="L2" s="573" t="s">
        <v>41</v>
      </c>
      <c r="M2" s="574"/>
      <c r="N2" s="574"/>
      <c r="O2" s="574"/>
      <c r="P2" s="574"/>
      <c r="Q2" s="574"/>
      <c r="R2" s="575"/>
      <c r="S2" s="573" t="s">
        <v>6</v>
      </c>
      <c r="T2" s="574"/>
      <c r="U2" s="574"/>
      <c r="V2" s="574"/>
      <c r="W2" s="574"/>
      <c r="X2" s="574"/>
      <c r="Y2" s="575"/>
      <c r="Z2" s="573" t="s">
        <v>1129</v>
      </c>
      <c r="AA2" s="574"/>
      <c r="AB2" s="574"/>
      <c r="AC2" s="574"/>
      <c r="AD2" s="574"/>
      <c r="AE2" s="574"/>
      <c r="AF2" s="575"/>
      <c r="AG2" s="543" t="s">
        <v>55</v>
      </c>
      <c r="AH2" s="544"/>
      <c r="AI2" s="544"/>
      <c r="AJ2" s="544"/>
      <c r="AK2" s="544"/>
      <c r="AL2" s="544"/>
      <c r="AM2" s="545"/>
      <c r="AN2" s="521" t="s">
        <v>56</v>
      </c>
    </row>
    <row r="3" spans="1:40" ht="15" customHeight="1">
      <c r="A3" s="553" t="s">
        <v>1110</v>
      </c>
      <c r="B3" s="554"/>
      <c r="C3" s="532"/>
      <c r="D3" s="533"/>
      <c r="E3" s="576">
        <f>IFERROR(IF(MATCH(E2,TOGLENGDER!$A$2:$A$206,0),INDEX(TOGLENGDER!$B$2:$B$206,MATCH(E2,TOGLENGDER!$A$2:$A$206,0),1),0),"!feil!")</f>
        <v>106.6</v>
      </c>
      <c r="F3" s="577"/>
      <c r="G3" s="577"/>
      <c r="H3" s="577"/>
      <c r="I3" s="577"/>
      <c r="J3" s="577"/>
      <c r="K3" s="578"/>
      <c r="L3" s="576">
        <f>IFERROR(IF(MATCH(L2,TOGLENGDER!$A$2:$A$206,0),INDEX(TOGLENGDER!$B$2:$B$206,MATCH(L2,TOGLENGDER!$A$2:$A$206,0),1),0),"!feil!")</f>
        <v>84.2</v>
      </c>
      <c r="M3" s="577"/>
      <c r="N3" s="577"/>
      <c r="O3" s="577"/>
      <c r="P3" s="577"/>
      <c r="Q3" s="577"/>
      <c r="R3" s="578"/>
      <c r="S3" s="576">
        <f>IFERROR(IF(MATCH(S2,TOGLENGDER!$A$2:$A$206,0),INDEX(TOGLENGDER!$B$2:$B$206,MATCH(S2,TOGLENGDER!$A$2:$A$206,0),1),0),"!feil!")</f>
        <v>106.6</v>
      </c>
      <c r="T3" s="577"/>
      <c r="U3" s="577"/>
      <c r="V3" s="577"/>
      <c r="W3" s="577"/>
      <c r="X3" s="577"/>
      <c r="Y3" s="578"/>
      <c r="Z3" s="576">
        <f>IFERROR(IF(MATCH(Z2,TOGLENGDER!$A$2:$A$206,0),INDEX(TOGLENGDER!$B$2:$B$206,MATCH(Z2,TOGLENGDER!$A$2:$A$206,0),1),0),"!feil!")</f>
        <v>150</v>
      </c>
      <c r="AA3" s="577"/>
      <c r="AB3" s="577"/>
      <c r="AC3" s="577"/>
      <c r="AD3" s="577"/>
      <c r="AE3" s="577"/>
      <c r="AF3" s="578"/>
      <c r="AG3" s="576">
        <f>IFERROR(IF(MATCH(AG2,TOGLENGDER!$A$2:$A$206,0),INDEX(TOGLENGDER!$B$2:$B$206,MATCH(AG2,TOGLENGDER!$A$2:$A$206,0),1),0),"!feil!")</f>
        <v>750</v>
      </c>
      <c r="AH3" s="577"/>
      <c r="AI3" s="577"/>
      <c r="AJ3" s="577"/>
      <c r="AK3" s="577"/>
      <c r="AL3" s="577"/>
      <c r="AM3" s="578"/>
      <c r="AN3" s="521"/>
    </row>
    <row r="4" spans="1:40" ht="15" customHeight="1">
      <c r="A4" s="572" t="s">
        <v>0</v>
      </c>
      <c r="B4" s="572"/>
      <c r="C4" s="194" t="s">
        <v>57</v>
      </c>
      <c r="D4" s="194" t="s">
        <v>58</v>
      </c>
      <c r="E4" s="395" t="s">
        <v>1166</v>
      </c>
      <c r="F4" s="195" t="s">
        <v>2</v>
      </c>
      <c r="G4" s="195" t="s">
        <v>3</v>
      </c>
      <c r="H4" s="195" t="s">
        <v>4</v>
      </c>
      <c r="I4" s="352" t="s">
        <v>2</v>
      </c>
      <c r="J4" s="352" t="s">
        <v>3</v>
      </c>
      <c r="K4" s="352" t="s">
        <v>4</v>
      </c>
      <c r="L4" s="395" t="s">
        <v>1166</v>
      </c>
      <c r="M4" s="195" t="s">
        <v>2</v>
      </c>
      <c r="N4" s="195" t="s">
        <v>3</v>
      </c>
      <c r="O4" s="195" t="s">
        <v>4</v>
      </c>
      <c r="P4" s="352" t="s">
        <v>2</v>
      </c>
      <c r="Q4" s="352" t="s">
        <v>3</v>
      </c>
      <c r="R4" s="352" t="s">
        <v>4</v>
      </c>
      <c r="S4" s="395" t="s">
        <v>1166</v>
      </c>
      <c r="T4" s="195" t="s">
        <v>2</v>
      </c>
      <c r="U4" s="195" t="s">
        <v>3</v>
      </c>
      <c r="V4" s="195" t="s">
        <v>4</v>
      </c>
      <c r="W4" s="352" t="s">
        <v>2</v>
      </c>
      <c r="X4" s="352" t="s">
        <v>3</v>
      </c>
      <c r="Y4" s="352" t="s">
        <v>4</v>
      </c>
      <c r="Z4" s="395" t="s">
        <v>1166</v>
      </c>
      <c r="AA4" s="195" t="s">
        <v>2</v>
      </c>
      <c r="AB4" s="195" t="s">
        <v>3</v>
      </c>
      <c r="AC4" s="195" t="s">
        <v>4</v>
      </c>
      <c r="AD4" s="352" t="s">
        <v>2</v>
      </c>
      <c r="AE4" s="352" t="s">
        <v>3</v>
      </c>
      <c r="AF4" s="352" t="s">
        <v>4</v>
      </c>
      <c r="AG4" s="395" t="s">
        <v>1166</v>
      </c>
      <c r="AH4" s="196" t="s">
        <v>2</v>
      </c>
      <c r="AI4" s="196" t="s">
        <v>3</v>
      </c>
      <c r="AJ4" s="196" t="s">
        <v>4</v>
      </c>
      <c r="AK4" s="352" t="s">
        <v>2</v>
      </c>
      <c r="AL4" s="352" t="s">
        <v>3</v>
      </c>
      <c r="AM4" s="352" t="s">
        <v>4</v>
      </c>
      <c r="AN4" s="521"/>
    </row>
    <row r="5" spans="1:40">
      <c r="A5" s="197" t="s">
        <v>803</v>
      </c>
      <c r="B5" s="199" t="s">
        <v>873</v>
      </c>
      <c r="C5" s="203">
        <v>52.7</v>
      </c>
      <c r="D5" s="200">
        <v>55.27</v>
      </c>
      <c r="E5" s="396">
        <v>40</v>
      </c>
      <c r="F5" s="207">
        <f>ROUND($E5*$E$3*I5,0)</f>
        <v>2783</v>
      </c>
      <c r="G5" s="205">
        <f t="shared" ref="G5:H5" si="0">ROUND($E5*$E$3*J5,0)</f>
        <v>778</v>
      </c>
      <c r="H5" s="209">
        <f t="shared" si="0"/>
        <v>703</v>
      </c>
      <c r="I5" s="353">
        <v>0.65255634964266085</v>
      </c>
      <c r="J5" s="354">
        <v>0.18251786695986805</v>
      </c>
      <c r="K5" s="355">
        <v>0.16492578339747113</v>
      </c>
      <c r="L5" s="396">
        <v>0</v>
      </c>
      <c r="M5" s="207">
        <f>ROUND($L5*$L$3*P5,0)</f>
        <v>0</v>
      </c>
      <c r="N5" s="205">
        <f t="shared" ref="N5:O5" si="1">ROUND($L5*$L$3*Q5,0)</f>
        <v>0</v>
      </c>
      <c r="O5" s="209">
        <f t="shared" si="1"/>
        <v>0</v>
      </c>
      <c r="P5" s="353">
        <v>0.65255634964266085</v>
      </c>
      <c r="Q5" s="354">
        <v>0.18251786695986805</v>
      </c>
      <c r="R5" s="355">
        <v>0.16492578339747113</v>
      </c>
      <c r="S5" s="450">
        <v>10.57</v>
      </c>
      <c r="T5" s="207">
        <f>ROUND($S5*$S$3*W5,0)</f>
        <v>913</v>
      </c>
      <c r="U5" s="205">
        <f t="shared" ref="U5:V5" si="2">ROUND($S5*$S$3*X5,0)</f>
        <v>211</v>
      </c>
      <c r="V5" s="209">
        <f t="shared" si="2"/>
        <v>3</v>
      </c>
      <c r="W5" s="353">
        <v>0.81025641025641026</v>
      </c>
      <c r="X5" s="354">
        <v>0.18717948717948718</v>
      </c>
      <c r="Y5" s="355">
        <v>2.5641025641025641E-3</v>
      </c>
      <c r="Z5" s="396">
        <v>3.71</v>
      </c>
      <c r="AA5" s="207">
        <f>ROUND($Z5*$Z$3*AD5,0)</f>
        <v>301</v>
      </c>
      <c r="AB5" s="205">
        <f t="shared" ref="AB5:AC5" si="3">ROUND($Z5*$Z$3*AE5,0)</f>
        <v>42</v>
      </c>
      <c r="AC5" s="209">
        <f t="shared" si="3"/>
        <v>213</v>
      </c>
      <c r="AD5" s="353">
        <v>0.54169240271772701</v>
      </c>
      <c r="AE5" s="354">
        <v>7.4737492279184678E-2</v>
      </c>
      <c r="AF5" s="355">
        <v>0.3835701050030883</v>
      </c>
      <c r="AG5" s="396"/>
      <c r="AH5" s="211">
        <v>1750.5694795691052</v>
      </c>
      <c r="AI5" s="212">
        <v>1926.3023230779727</v>
      </c>
      <c r="AJ5" s="215">
        <v>1589.4810396859764</v>
      </c>
      <c r="AK5" s="365">
        <v>7.8431372549019607E-2</v>
      </c>
      <c r="AL5" s="366">
        <v>0.88989441930618396</v>
      </c>
      <c r="AM5" s="367">
        <v>3.1674208144796379E-2</v>
      </c>
    </row>
    <row r="6" spans="1:40">
      <c r="A6" s="198" t="s">
        <v>804</v>
      </c>
      <c r="B6" s="201" t="s">
        <v>874</v>
      </c>
      <c r="C6" s="204">
        <v>55.27</v>
      </c>
      <c r="D6" s="202">
        <v>59.89</v>
      </c>
      <c r="E6" s="397">
        <v>40</v>
      </c>
      <c r="F6" s="208">
        <f t="shared" ref="F6:F69" si="4">ROUND($E6*$E$3*I6,0)</f>
        <v>2755</v>
      </c>
      <c r="G6" s="206">
        <f t="shared" ref="G6:G69" si="5">ROUND($E6*$E$3*J6,0)</f>
        <v>841</v>
      </c>
      <c r="H6" s="210">
        <f t="shared" ref="H6:H69" si="6">ROUND($E6*$E$3*K6,0)</f>
        <v>668</v>
      </c>
      <c r="I6" s="356">
        <v>0.64615384615384619</v>
      </c>
      <c r="J6" s="357">
        <v>0.19720279720279721</v>
      </c>
      <c r="K6" s="358">
        <v>0.15664335664335666</v>
      </c>
      <c r="L6" s="397">
        <v>0</v>
      </c>
      <c r="M6" s="208">
        <f t="shared" ref="M6:M69" si="7">ROUND($L6*$L$3*P6,0)</f>
        <v>0</v>
      </c>
      <c r="N6" s="206">
        <f t="shared" ref="N6:N69" si="8">ROUND($L6*$L$3*Q6,0)</f>
        <v>0</v>
      </c>
      <c r="O6" s="210">
        <f t="shared" ref="O6:O69" si="9">ROUND($L6*$L$3*R6,0)</f>
        <v>0</v>
      </c>
      <c r="P6" s="356">
        <v>0.64615384615384619</v>
      </c>
      <c r="Q6" s="357">
        <v>0.19720279720279721</v>
      </c>
      <c r="R6" s="358">
        <v>0.15664335664335666</v>
      </c>
      <c r="S6" s="451">
        <v>10.57</v>
      </c>
      <c r="T6" s="208">
        <f t="shared" ref="T6:T69" si="10">ROUND($S6*$S$3*W6,0)</f>
        <v>913</v>
      </c>
      <c r="U6" s="206">
        <f t="shared" ref="U6:U69" si="11">ROUND($S6*$S$3*X6,0)</f>
        <v>212</v>
      </c>
      <c r="V6" s="210">
        <f t="shared" ref="V6:V69" si="12">ROUND($S6*$S$3*Y6,0)</f>
        <v>2</v>
      </c>
      <c r="W6" s="356">
        <v>0.81041844577284372</v>
      </c>
      <c r="X6" s="357">
        <v>0.18787361229718189</v>
      </c>
      <c r="Y6" s="358">
        <v>1.7079419299743809E-3</v>
      </c>
      <c r="Z6" s="397">
        <v>3.71</v>
      </c>
      <c r="AA6" s="208">
        <f t="shared" ref="AA6:AA69" si="13">ROUND($Z6*$Z$3*AD6,0)</f>
        <v>301</v>
      </c>
      <c r="AB6" s="206">
        <f t="shared" ref="AB6:AB69" si="14">ROUND($Z6*$Z$3*AE6,0)</f>
        <v>63</v>
      </c>
      <c r="AC6" s="210">
        <f t="shared" ref="AC6:AC69" si="15">ROUND($Z6*$Z$3*AF6,0)</f>
        <v>192</v>
      </c>
      <c r="AD6" s="356">
        <v>0.54169240271772701</v>
      </c>
      <c r="AE6" s="357">
        <v>0.11303273625694873</v>
      </c>
      <c r="AF6" s="358">
        <v>0.34527486102532429</v>
      </c>
      <c r="AG6" s="397"/>
      <c r="AH6" s="213">
        <v>2191.0280809278697</v>
      </c>
      <c r="AI6" s="214">
        <v>2553.7586938115583</v>
      </c>
      <c r="AJ6" s="216">
        <v>2105.4146443466266</v>
      </c>
      <c r="AK6" s="368">
        <v>0.28122109158186864</v>
      </c>
      <c r="AL6" s="369">
        <v>0.40363860622880049</v>
      </c>
      <c r="AM6" s="370">
        <v>0.31514030218933087</v>
      </c>
    </row>
    <row r="7" spans="1:40">
      <c r="A7" s="198" t="s">
        <v>805</v>
      </c>
      <c r="B7" s="201" t="s">
        <v>875</v>
      </c>
      <c r="C7" s="204">
        <v>59.89</v>
      </c>
      <c r="D7" s="202">
        <v>64.03</v>
      </c>
      <c r="E7" s="397">
        <v>40</v>
      </c>
      <c r="F7" s="208">
        <f t="shared" si="4"/>
        <v>2756</v>
      </c>
      <c r="G7" s="206">
        <f t="shared" si="5"/>
        <v>840</v>
      </c>
      <c r="H7" s="210">
        <f t="shared" si="6"/>
        <v>668</v>
      </c>
      <c r="I7" s="356">
        <v>0.64633463905987687</v>
      </c>
      <c r="J7" s="357">
        <v>0.1969781757134863</v>
      </c>
      <c r="K7" s="358">
        <v>0.15668718522663683</v>
      </c>
      <c r="L7" s="397">
        <v>0</v>
      </c>
      <c r="M7" s="208">
        <f t="shared" si="7"/>
        <v>0</v>
      </c>
      <c r="N7" s="206">
        <f t="shared" si="8"/>
        <v>0</v>
      </c>
      <c r="O7" s="210">
        <f t="shared" si="9"/>
        <v>0</v>
      </c>
      <c r="P7" s="356">
        <v>0.64633463905987687</v>
      </c>
      <c r="Q7" s="357">
        <v>0.1969781757134863</v>
      </c>
      <c r="R7" s="358">
        <v>0.15668718522663683</v>
      </c>
      <c r="S7" s="451">
        <v>10.57</v>
      </c>
      <c r="T7" s="208">
        <f t="shared" si="10"/>
        <v>913</v>
      </c>
      <c r="U7" s="206">
        <f t="shared" si="11"/>
        <v>212</v>
      </c>
      <c r="V7" s="210">
        <f t="shared" si="12"/>
        <v>2</v>
      </c>
      <c r="W7" s="356">
        <v>0.81041844577284372</v>
      </c>
      <c r="X7" s="357">
        <v>0.18787361229718189</v>
      </c>
      <c r="Y7" s="358">
        <v>1.7079419299743809E-3</v>
      </c>
      <c r="Z7" s="397">
        <v>3.71</v>
      </c>
      <c r="AA7" s="208">
        <f t="shared" si="13"/>
        <v>301</v>
      </c>
      <c r="AB7" s="206">
        <f t="shared" si="14"/>
        <v>63</v>
      </c>
      <c r="AC7" s="210">
        <f t="shared" si="15"/>
        <v>192</v>
      </c>
      <c r="AD7" s="356">
        <v>0.54169240271772701</v>
      </c>
      <c r="AE7" s="357">
        <v>0.11303273625694873</v>
      </c>
      <c r="AF7" s="358">
        <v>0.34527486102532429</v>
      </c>
      <c r="AG7" s="397"/>
      <c r="AH7" s="213">
        <v>2202.2930067938228</v>
      </c>
      <c r="AI7" s="214">
        <v>2552.632201224963</v>
      </c>
      <c r="AJ7" s="216">
        <v>2091.8967333074829</v>
      </c>
      <c r="AK7" s="368">
        <v>0.28113440197287298</v>
      </c>
      <c r="AL7" s="369">
        <v>0.40382244143033291</v>
      </c>
      <c r="AM7" s="370">
        <v>0.3150431565967941</v>
      </c>
    </row>
    <row r="8" spans="1:40">
      <c r="A8" s="198" t="s">
        <v>806</v>
      </c>
      <c r="B8" s="201" t="s">
        <v>876</v>
      </c>
      <c r="C8" s="204">
        <v>64.03</v>
      </c>
      <c r="D8" s="202">
        <v>67</v>
      </c>
      <c r="E8" s="397">
        <v>40</v>
      </c>
      <c r="F8" s="208">
        <f t="shared" si="4"/>
        <v>2751</v>
      </c>
      <c r="G8" s="206">
        <f t="shared" si="5"/>
        <v>838</v>
      </c>
      <c r="H8" s="210">
        <f t="shared" si="6"/>
        <v>675</v>
      </c>
      <c r="I8" s="356">
        <v>0.64507120915945271</v>
      </c>
      <c r="J8" s="357">
        <v>0.19659313041049986</v>
      </c>
      <c r="K8" s="358">
        <v>0.15833566043004746</v>
      </c>
      <c r="L8" s="397">
        <v>0</v>
      </c>
      <c r="M8" s="208">
        <f t="shared" si="7"/>
        <v>0</v>
      </c>
      <c r="N8" s="206">
        <f t="shared" si="8"/>
        <v>0</v>
      </c>
      <c r="O8" s="210">
        <f t="shared" si="9"/>
        <v>0</v>
      </c>
      <c r="P8" s="356">
        <v>0.64507120915945271</v>
      </c>
      <c r="Q8" s="357">
        <v>0.19659313041049986</v>
      </c>
      <c r="R8" s="358">
        <v>0.15833566043004746</v>
      </c>
      <c r="S8" s="451">
        <v>10.57</v>
      </c>
      <c r="T8" s="208">
        <f t="shared" si="10"/>
        <v>913</v>
      </c>
      <c r="U8" s="206">
        <f t="shared" si="11"/>
        <v>212</v>
      </c>
      <c r="V8" s="210">
        <f t="shared" si="12"/>
        <v>2</v>
      </c>
      <c r="W8" s="356">
        <v>0.81041844577284372</v>
      </c>
      <c r="X8" s="357">
        <v>0.18787361229718189</v>
      </c>
      <c r="Y8" s="358">
        <v>1.7079419299743809E-3</v>
      </c>
      <c r="Z8" s="397">
        <v>3.71</v>
      </c>
      <c r="AA8" s="208">
        <f t="shared" si="13"/>
        <v>301</v>
      </c>
      <c r="AB8" s="206">
        <f t="shared" si="14"/>
        <v>63</v>
      </c>
      <c r="AC8" s="210">
        <f t="shared" si="15"/>
        <v>192</v>
      </c>
      <c r="AD8" s="356">
        <v>0.54169240271772701</v>
      </c>
      <c r="AE8" s="357">
        <v>0.11303273625694873</v>
      </c>
      <c r="AF8" s="358">
        <v>0.34527486102532429</v>
      </c>
      <c r="AG8" s="397"/>
      <c r="AH8" s="213">
        <v>2215.8109178329664</v>
      </c>
      <c r="AI8" s="214">
        <v>2556.0116789847489</v>
      </c>
      <c r="AJ8" s="216">
        <v>2102.0351665868407</v>
      </c>
      <c r="AK8" s="368">
        <v>0.26404169079328316</v>
      </c>
      <c r="AL8" s="369">
        <v>0.38795599305153444</v>
      </c>
      <c r="AM8" s="370">
        <v>0.3480023161551824</v>
      </c>
    </row>
    <row r="9" spans="1:40">
      <c r="A9" s="217" t="s">
        <v>807</v>
      </c>
      <c r="B9" s="218" t="s">
        <v>877</v>
      </c>
      <c r="C9" s="219">
        <v>67</v>
      </c>
      <c r="D9" s="220">
        <v>70.22</v>
      </c>
      <c r="E9" s="398">
        <v>40</v>
      </c>
      <c r="F9" s="221">
        <f t="shared" si="4"/>
        <v>2751</v>
      </c>
      <c r="G9" s="222">
        <f t="shared" si="5"/>
        <v>838</v>
      </c>
      <c r="H9" s="223">
        <f t="shared" si="6"/>
        <v>675</v>
      </c>
      <c r="I9" s="359">
        <v>0.64507120915945271</v>
      </c>
      <c r="J9" s="360">
        <v>0.19659313041049986</v>
      </c>
      <c r="K9" s="361">
        <v>0.15833566043004746</v>
      </c>
      <c r="L9" s="398">
        <v>0</v>
      </c>
      <c r="M9" s="221">
        <f t="shared" si="7"/>
        <v>0</v>
      </c>
      <c r="N9" s="222">
        <f t="shared" si="8"/>
        <v>0</v>
      </c>
      <c r="O9" s="223">
        <f t="shared" si="9"/>
        <v>0</v>
      </c>
      <c r="P9" s="359">
        <v>0.64507120915945271</v>
      </c>
      <c r="Q9" s="360">
        <v>0.19659313041049986</v>
      </c>
      <c r="R9" s="361">
        <v>0.15833566043004746</v>
      </c>
      <c r="S9" s="449">
        <v>10.57</v>
      </c>
      <c r="T9" s="221">
        <f t="shared" si="10"/>
        <v>914</v>
      </c>
      <c r="U9" s="222">
        <f t="shared" si="11"/>
        <v>212</v>
      </c>
      <c r="V9" s="223">
        <f t="shared" si="12"/>
        <v>1</v>
      </c>
      <c r="W9" s="359">
        <v>0.81111111111111112</v>
      </c>
      <c r="X9" s="360">
        <v>0.18803418803418803</v>
      </c>
      <c r="Y9" s="361">
        <v>8.547008547008547E-4</v>
      </c>
      <c r="Z9" s="398">
        <v>3.71</v>
      </c>
      <c r="AA9" s="221">
        <f t="shared" si="13"/>
        <v>308</v>
      </c>
      <c r="AB9" s="222">
        <f t="shared" si="14"/>
        <v>56</v>
      </c>
      <c r="AC9" s="223">
        <f t="shared" si="15"/>
        <v>192</v>
      </c>
      <c r="AD9" s="359">
        <v>0.55411255411255411</v>
      </c>
      <c r="AE9" s="360">
        <v>0.10080395794681508</v>
      </c>
      <c r="AF9" s="361">
        <v>0.34508348794063082</v>
      </c>
      <c r="AG9" s="398"/>
      <c r="AH9" s="224">
        <v>2223.6963659391336</v>
      </c>
      <c r="AI9" s="225">
        <v>2554.8851863981536</v>
      </c>
      <c r="AJ9" s="226">
        <v>2054.7224779498374</v>
      </c>
      <c r="AK9" s="371">
        <v>0.26396526772793055</v>
      </c>
      <c r="AL9" s="372">
        <v>0.38784370477568741</v>
      </c>
      <c r="AM9" s="373">
        <v>0.34819102749638203</v>
      </c>
    </row>
    <row r="10" spans="1:40">
      <c r="A10" s="198" t="s">
        <v>808</v>
      </c>
      <c r="B10" s="201" t="s">
        <v>878</v>
      </c>
      <c r="C10" s="204">
        <v>70.22</v>
      </c>
      <c r="D10" s="202">
        <v>75.790000000000006</v>
      </c>
      <c r="E10" s="397">
        <v>40</v>
      </c>
      <c r="F10" s="208">
        <f t="shared" si="4"/>
        <v>2747</v>
      </c>
      <c r="G10" s="206">
        <f t="shared" si="5"/>
        <v>840</v>
      </c>
      <c r="H10" s="210">
        <f t="shared" si="6"/>
        <v>677</v>
      </c>
      <c r="I10" s="356">
        <v>0.644276518331934</v>
      </c>
      <c r="J10" s="357">
        <v>0.19703330534564792</v>
      </c>
      <c r="K10" s="358">
        <v>0.15869017632241814</v>
      </c>
      <c r="L10" s="397">
        <v>0</v>
      </c>
      <c r="M10" s="208">
        <f t="shared" si="7"/>
        <v>0</v>
      </c>
      <c r="N10" s="206">
        <f t="shared" si="8"/>
        <v>0</v>
      </c>
      <c r="O10" s="210">
        <f t="shared" si="9"/>
        <v>0</v>
      </c>
      <c r="P10" s="356">
        <v>0.644276518331934</v>
      </c>
      <c r="Q10" s="357">
        <v>0.19703330534564792</v>
      </c>
      <c r="R10" s="358">
        <v>0.15869017632241814</v>
      </c>
      <c r="S10" s="451">
        <v>10.57</v>
      </c>
      <c r="T10" s="208">
        <f t="shared" si="10"/>
        <v>924</v>
      </c>
      <c r="U10" s="206">
        <f t="shared" si="11"/>
        <v>202</v>
      </c>
      <c r="V10" s="210">
        <f t="shared" si="12"/>
        <v>0</v>
      </c>
      <c r="W10" s="356">
        <v>0.82034976152623207</v>
      </c>
      <c r="X10" s="357">
        <v>0.17965023847376788</v>
      </c>
      <c r="Y10" s="358">
        <v>0</v>
      </c>
      <c r="Z10" s="397">
        <v>3.71</v>
      </c>
      <c r="AA10" s="208">
        <f t="shared" si="13"/>
        <v>311</v>
      </c>
      <c r="AB10" s="206">
        <f t="shared" si="14"/>
        <v>1</v>
      </c>
      <c r="AC10" s="210">
        <f t="shared" si="15"/>
        <v>244</v>
      </c>
      <c r="AD10" s="356">
        <v>0.55971479500891264</v>
      </c>
      <c r="AE10" s="357">
        <v>1.7825311942959001E-3</v>
      </c>
      <c r="AF10" s="358">
        <v>0.43850267379679142</v>
      </c>
      <c r="AG10" s="397"/>
      <c r="AH10" s="213">
        <v>1532.0299177696158</v>
      </c>
      <c r="AI10" s="214">
        <v>1672.8414910940289</v>
      </c>
      <c r="AJ10" s="216">
        <v>1214.3590083497395</v>
      </c>
      <c r="AK10" s="368">
        <v>0.26206140350877194</v>
      </c>
      <c r="AL10" s="369">
        <v>0.41959064327485379</v>
      </c>
      <c r="AM10" s="370">
        <v>0.31834795321637427</v>
      </c>
    </row>
    <row r="11" spans="1:40">
      <c r="A11" s="198" t="s">
        <v>809</v>
      </c>
      <c r="B11" s="201" t="s">
        <v>879</v>
      </c>
      <c r="C11" s="204">
        <v>75.790000000000006</v>
      </c>
      <c r="D11" s="202">
        <v>81.61</v>
      </c>
      <c r="E11" s="397">
        <v>40</v>
      </c>
      <c r="F11" s="208">
        <f t="shared" si="4"/>
        <v>2746</v>
      </c>
      <c r="G11" s="206">
        <f t="shared" si="5"/>
        <v>841</v>
      </c>
      <c r="H11" s="210">
        <f t="shared" si="6"/>
        <v>676</v>
      </c>
      <c r="I11" s="356">
        <v>0.64409625069949639</v>
      </c>
      <c r="J11" s="357">
        <v>0.19725797425853386</v>
      </c>
      <c r="K11" s="358">
        <v>0.15864577504196978</v>
      </c>
      <c r="L11" s="397">
        <v>0</v>
      </c>
      <c r="M11" s="208">
        <f t="shared" si="7"/>
        <v>0</v>
      </c>
      <c r="N11" s="206">
        <f t="shared" si="8"/>
        <v>0</v>
      </c>
      <c r="O11" s="210">
        <f t="shared" si="9"/>
        <v>0</v>
      </c>
      <c r="P11" s="356">
        <v>0.64409625069949639</v>
      </c>
      <c r="Q11" s="357">
        <v>0.19725797425853386</v>
      </c>
      <c r="R11" s="358">
        <v>0.15864577504196978</v>
      </c>
      <c r="S11" s="451">
        <v>10.57</v>
      </c>
      <c r="T11" s="208">
        <f t="shared" si="10"/>
        <v>924</v>
      </c>
      <c r="U11" s="206">
        <f t="shared" si="11"/>
        <v>202</v>
      </c>
      <c r="V11" s="210">
        <f t="shared" si="12"/>
        <v>0</v>
      </c>
      <c r="W11" s="356">
        <v>0.82034976152623207</v>
      </c>
      <c r="X11" s="357">
        <v>0.17965023847376788</v>
      </c>
      <c r="Y11" s="358">
        <v>0</v>
      </c>
      <c r="Z11" s="397">
        <v>3.71</v>
      </c>
      <c r="AA11" s="208">
        <f t="shared" si="13"/>
        <v>311</v>
      </c>
      <c r="AB11" s="206">
        <f t="shared" si="14"/>
        <v>1</v>
      </c>
      <c r="AC11" s="210">
        <f t="shared" si="15"/>
        <v>244</v>
      </c>
      <c r="AD11" s="356">
        <v>0.55971479500891264</v>
      </c>
      <c r="AE11" s="357">
        <v>1.7825311942959001E-3</v>
      </c>
      <c r="AF11" s="358">
        <v>0.43850267379679142</v>
      </c>
      <c r="AG11" s="397"/>
      <c r="AH11" s="213">
        <v>1537.6623807025924</v>
      </c>
      <c r="AI11" s="214">
        <v>1668.3355207476477</v>
      </c>
      <c r="AJ11" s="216">
        <v>1214.3590083497395</v>
      </c>
      <c r="AK11" s="368">
        <v>0.26139263580021876</v>
      </c>
      <c r="AL11" s="369">
        <v>0.41851986875683556</v>
      </c>
      <c r="AM11" s="370">
        <v>0.32008749544294568</v>
      </c>
    </row>
    <row r="12" spans="1:40">
      <c r="A12" s="198" t="s">
        <v>810</v>
      </c>
      <c r="B12" s="201" t="s">
        <v>880</v>
      </c>
      <c r="C12" s="204">
        <v>81.61</v>
      </c>
      <c r="D12" s="202">
        <v>85.76</v>
      </c>
      <c r="E12" s="397">
        <v>40</v>
      </c>
      <c r="F12" s="208">
        <f t="shared" si="4"/>
        <v>2746</v>
      </c>
      <c r="G12" s="206">
        <f t="shared" si="5"/>
        <v>841</v>
      </c>
      <c r="H12" s="210">
        <f t="shared" si="6"/>
        <v>676</v>
      </c>
      <c r="I12" s="356">
        <v>0.64409625069949639</v>
      </c>
      <c r="J12" s="357">
        <v>0.19725797425853386</v>
      </c>
      <c r="K12" s="358">
        <v>0.15864577504196978</v>
      </c>
      <c r="L12" s="397">
        <v>0</v>
      </c>
      <c r="M12" s="208">
        <f t="shared" si="7"/>
        <v>0</v>
      </c>
      <c r="N12" s="206">
        <f t="shared" si="8"/>
        <v>0</v>
      </c>
      <c r="O12" s="210">
        <f t="shared" si="9"/>
        <v>0</v>
      </c>
      <c r="P12" s="356">
        <v>0.64409625069949639</v>
      </c>
      <c r="Q12" s="357">
        <v>0.19725797425853386</v>
      </c>
      <c r="R12" s="358">
        <v>0.15864577504196978</v>
      </c>
      <c r="S12" s="451">
        <v>10.57</v>
      </c>
      <c r="T12" s="208">
        <f t="shared" si="10"/>
        <v>924</v>
      </c>
      <c r="U12" s="206">
        <f t="shared" si="11"/>
        <v>202</v>
      </c>
      <c r="V12" s="210">
        <f t="shared" si="12"/>
        <v>0</v>
      </c>
      <c r="W12" s="356">
        <v>0.82034976152623207</v>
      </c>
      <c r="X12" s="357">
        <v>0.17965023847376788</v>
      </c>
      <c r="Y12" s="358">
        <v>0</v>
      </c>
      <c r="Z12" s="397">
        <v>3.71</v>
      </c>
      <c r="AA12" s="208">
        <f t="shared" si="13"/>
        <v>311</v>
      </c>
      <c r="AB12" s="206">
        <f t="shared" si="14"/>
        <v>1</v>
      </c>
      <c r="AC12" s="210">
        <f t="shared" si="15"/>
        <v>244</v>
      </c>
      <c r="AD12" s="356">
        <v>0.55971479500891264</v>
      </c>
      <c r="AE12" s="357">
        <v>1.7825311942959001E-3</v>
      </c>
      <c r="AF12" s="358">
        <v>0.43850267379679142</v>
      </c>
      <c r="AG12" s="397"/>
      <c r="AH12" s="213">
        <v>1537.6623807025924</v>
      </c>
      <c r="AI12" s="214">
        <v>1369.8149852998918</v>
      </c>
      <c r="AJ12" s="216">
        <v>1210.9795305899536</v>
      </c>
      <c r="AK12" s="368">
        <v>0.20306234050309879</v>
      </c>
      <c r="AL12" s="369">
        <v>0.47721472839956253</v>
      </c>
      <c r="AM12" s="370">
        <v>0.31972293109733868</v>
      </c>
    </row>
    <row r="13" spans="1:40">
      <c r="A13" s="217" t="s">
        <v>811</v>
      </c>
      <c r="B13" s="218" t="s">
        <v>881</v>
      </c>
      <c r="C13" s="219">
        <v>85.76</v>
      </c>
      <c r="D13" s="220">
        <v>92.59</v>
      </c>
      <c r="E13" s="398">
        <v>40</v>
      </c>
      <c r="F13" s="221">
        <f t="shared" si="4"/>
        <v>2746</v>
      </c>
      <c r="G13" s="222">
        <f t="shared" si="5"/>
        <v>841</v>
      </c>
      <c r="H13" s="223">
        <f t="shared" si="6"/>
        <v>676</v>
      </c>
      <c r="I13" s="359">
        <v>0.64409625069949639</v>
      </c>
      <c r="J13" s="360">
        <v>0.19725797425853386</v>
      </c>
      <c r="K13" s="361">
        <v>0.15864577504196978</v>
      </c>
      <c r="L13" s="398">
        <v>0</v>
      </c>
      <c r="M13" s="221">
        <f t="shared" si="7"/>
        <v>0</v>
      </c>
      <c r="N13" s="222">
        <f t="shared" si="8"/>
        <v>0</v>
      </c>
      <c r="O13" s="223">
        <f t="shared" si="9"/>
        <v>0</v>
      </c>
      <c r="P13" s="359">
        <v>0.64409625069949639</v>
      </c>
      <c r="Q13" s="360">
        <v>0.19725797425853386</v>
      </c>
      <c r="R13" s="361">
        <v>0.15864577504196978</v>
      </c>
      <c r="S13" s="449">
        <v>10.57</v>
      </c>
      <c r="T13" s="221">
        <f t="shared" si="10"/>
        <v>924</v>
      </c>
      <c r="U13" s="222">
        <f t="shared" si="11"/>
        <v>202</v>
      </c>
      <c r="V13" s="223">
        <f t="shared" si="12"/>
        <v>0</v>
      </c>
      <c r="W13" s="359">
        <v>0.82034976152623207</v>
      </c>
      <c r="X13" s="360">
        <v>0.17965023847376788</v>
      </c>
      <c r="Y13" s="361">
        <v>0</v>
      </c>
      <c r="Z13" s="398">
        <v>3.71</v>
      </c>
      <c r="AA13" s="221">
        <f t="shared" si="13"/>
        <v>311</v>
      </c>
      <c r="AB13" s="222">
        <f t="shared" si="14"/>
        <v>1</v>
      </c>
      <c r="AC13" s="223">
        <f t="shared" si="15"/>
        <v>244</v>
      </c>
      <c r="AD13" s="359">
        <v>0.55971479500891264</v>
      </c>
      <c r="AE13" s="360">
        <v>1.7825311942959001E-3</v>
      </c>
      <c r="AF13" s="361">
        <v>0.43850267379679142</v>
      </c>
      <c r="AG13" s="398"/>
      <c r="AH13" s="224">
        <v>1557.9392472613079</v>
      </c>
      <c r="AI13" s="225">
        <v>1357.4235668473434</v>
      </c>
      <c r="AJ13" s="226">
        <v>1491.4761846521847</v>
      </c>
      <c r="AK13" s="371">
        <v>0.20298833819241982</v>
      </c>
      <c r="AL13" s="372">
        <v>0.47266763848396504</v>
      </c>
      <c r="AM13" s="373">
        <v>0.32434402332361517</v>
      </c>
    </row>
    <row r="14" spans="1:40">
      <c r="A14" s="198" t="s">
        <v>812</v>
      </c>
      <c r="B14" s="201" t="s">
        <v>882</v>
      </c>
      <c r="C14" s="204">
        <v>92.59</v>
      </c>
      <c r="D14" s="202">
        <v>99.37</v>
      </c>
      <c r="E14" s="397">
        <v>40</v>
      </c>
      <c r="F14" s="208">
        <f t="shared" si="4"/>
        <v>2688</v>
      </c>
      <c r="G14" s="206">
        <f t="shared" si="5"/>
        <v>850</v>
      </c>
      <c r="H14" s="210">
        <f t="shared" si="6"/>
        <v>727</v>
      </c>
      <c r="I14" s="356">
        <v>0.630282675622726</v>
      </c>
      <c r="J14" s="357">
        <v>0.19927232017912119</v>
      </c>
      <c r="K14" s="358">
        <v>0.17044500419815281</v>
      </c>
      <c r="L14" s="397">
        <v>0</v>
      </c>
      <c r="M14" s="208">
        <f t="shared" si="7"/>
        <v>0</v>
      </c>
      <c r="N14" s="206">
        <f t="shared" si="8"/>
        <v>0</v>
      </c>
      <c r="O14" s="210">
        <f t="shared" si="9"/>
        <v>0</v>
      </c>
      <c r="P14" s="356">
        <v>0.630282675622726</v>
      </c>
      <c r="Q14" s="357">
        <v>0.19927232017912119</v>
      </c>
      <c r="R14" s="358">
        <v>0.17044500419815281</v>
      </c>
      <c r="S14" s="451">
        <v>10.57</v>
      </c>
      <c r="T14" s="208">
        <f t="shared" si="10"/>
        <v>924</v>
      </c>
      <c r="U14" s="206">
        <f t="shared" si="11"/>
        <v>202</v>
      </c>
      <c r="V14" s="210">
        <f t="shared" si="12"/>
        <v>0</v>
      </c>
      <c r="W14" s="356">
        <v>0.82034976152623207</v>
      </c>
      <c r="X14" s="357">
        <v>0.17965023847376788</v>
      </c>
      <c r="Y14" s="358">
        <v>0</v>
      </c>
      <c r="Z14" s="397">
        <v>3.71</v>
      </c>
      <c r="AA14" s="208">
        <f t="shared" si="13"/>
        <v>311</v>
      </c>
      <c r="AB14" s="206">
        <f t="shared" si="14"/>
        <v>1</v>
      </c>
      <c r="AC14" s="210">
        <f t="shared" si="15"/>
        <v>244</v>
      </c>
      <c r="AD14" s="356">
        <v>0.55971479500891264</v>
      </c>
      <c r="AE14" s="357">
        <v>1.7825311942959001E-3</v>
      </c>
      <c r="AF14" s="358">
        <v>0.43850267379679142</v>
      </c>
      <c r="AG14" s="397"/>
      <c r="AH14" s="213">
        <v>1556.8127546747126</v>
      </c>
      <c r="AI14" s="214">
        <v>763.76197371161732</v>
      </c>
      <c r="AJ14" s="216">
        <v>1486.9702143058034</v>
      </c>
      <c r="AK14" s="368">
        <v>0.20313639679066375</v>
      </c>
      <c r="AL14" s="369">
        <v>0.39970824215900802</v>
      </c>
      <c r="AM14" s="370">
        <v>0.39715536105032823</v>
      </c>
    </row>
    <row r="15" spans="1:40">
      <c r="A15" s="198" t="s">
        <v>813</v>
      </c>
      <c r="B15" s="201" t="s">
        <v>883</v>
      </c>
      <c r="C15" s="204">
        <v>99.37</v>
      </c>
      <c r="D15" s="202">
        <v>106.67</v>
      </c>
      <c r="E15" s="397">
        <v>0</v>
      </c>
      <c r="F15" s="208">
        <f t="shared" si="4"/>
        <v>0</v>
      </c>
      <c r="G15" s="206">
        <f t="shared" si="5"/>
        <v>0</v>
      </c>
      <c r="H15" s="210">
        <f t="shared" si="6"/>
        <v>0</v>
      </c>
      <c r="I15" s="356">
        <v>0</v>
      </c>
      <c r="J15" s="357">
        <v>0</v>
      </c>
      <c r="K15" s="358">
        <v>0</v>
      </c>
      <c r="L15" s="397">
        <v>0</v>
      </c>
      <c r="M15" s="208">
        <f t="shared" si="7"/>
        <v>0</v>
      </c>
      <c r="N15" s="206">
        <f t="shared" si="8"/>
        <v>0</v>
      </c>
      <c r="O15" s="210">
        <f t="shared" si="9"/>
        <v>0</v>
      </c>
      <c r="P15" s="356">
        <v>0</v>
      </c>
      <c r="Q15" s="357">
        <v>0</v>
      </c>
      <c r="R15" s="358">
        <v>0</v>
      </c>
      <c r="S15" s="451">
        <v>10.57</v>
      </c>
      <c r="T15" s="208">
        <f t="shared" si="10"/>
        <v>924</v>
      </c>
      <c r="U15" s="206">
        <f t="shared" si="11"/>
        <v>202</v>
      </c>
      <c r="V15" s="210">
        <f t="shared" si="12"/>
        <v>0</v>
      </c>
      <c r="W15" s="356">
        <v>0.82034976152623207</v>
      </c>
      <c r="X15" s="357">
        <v>0.17965023847376788</v>
      </c>
      <c r="Y15" s="358">
        <v>0</v>
      </c>
      <c r="Z15" s="397">
        <v>3.71</v>
      </c>
      <c r="AA15" s="208">
        <f t="shared" si="13"/>
        <v>315</v>
      </c>
      <c r="AB15" s="206">
        <f t="shared" si="14"/>
        <v>1</v>
      </c>
      <c r="AC15" s="210">
        <f t="shared" si="15"/>
        <v>241</v>
      </c>
      <c r="AD15" s="356">
        <v>0.56603773584905659</v>
      </c>
      <c r="AE15" s="357">
        <v>1.5723270440251573E-3</v>
      </c>
      <c r="AF15" s="358">
        <v>0.43238993710691825</v>
      </c>
      <c r="AG15" s="397"/>
      <c r="AH15" s="213">
        <v>1532.0299177696158</v>
      </c>
      <c r="AI15" s="214">
        <v>773.90040699097506</v>
      </c>
      <c r="AJ15" s="216">
        <v>2032.1926262179315</v>
      </c>
      <c r="AK15" s="368">
        <v>0.31436907366885486</v>
      </c>
      <c r="AL15" s="369">
        <v>0.28847556528081691</v>
      </c>
      <c r="AM15" s="370">
        <v>0.39715536105032823</v>
      </c>
    </row>
    <row r="16" spans="1:40">
      <c r="A16" s="198" t="s">
        <v>814</v>
      </c>
      <c r="B16" s="201" t="s">
        <v>884</v>
      </c>
      <c r="C16" s="204">
        <v>106.67</v>
      </c>
      <c r="D16" s="202">
        <v>113.22</v>
      </c>
      <c r="E16" s="397">
        <v>0</v>
      </c>
      <c r="F16" s="208">
        <f t="shared" si="4"/>
        <v>0</v>
      </c>
      <c r="G16" s="206">
        <f t="shared" si="5"/>
        <v>0</v>
      </c>
      <c r="H16" s="210">
        <f t="shared" si="6"/>
        <v>0</v>
      </c>
      <c r="I16" s="356">
        <v>0</v>
      </c>
      <c r="J16" s="357">
        <v>0</v>
      </c>
      <c r="K16" s="358">
        <v>0</v>
      </c>
      <c r="L16" s="397">
        <v>0</v>
      </c>
      <c r="M16" s="208">
        <f t="shared" si="7"/>
        <v>0</v>
      </c>
      <c r="N16" s="206">
        <f t="shared" si="8"/>
        <v>0</v>
      </c>
      <c r="O16" s="210">
        <f t="shared" si="9"/>
        <v>0</v>
      </c>
      <c r="P16" s="356">
        <v>0</v>
      </c>
      <c r="Q16" s="357">
        <v>0</v>
      </c>
      <c r="R16" s="358">
        <v>0</v>
      </c>
      <c r="S16" s="451">
        <v>10.57</v>
      </c>
      <c r="T16" s="208">
        <f t="shared" si="10"/>
        <v>924</v>
      </c>
      <c r="U16" s="206">
        <f t="shared" si="11"/>
        <v>202</v>
      </c>
      <c r="V16" s="210">
        <f t="shared" si="12"/>
        <v>0</v>
      </c>
      <c r="W16" s="356">
        <v>0.82034976152623207</v>
      </c>
      <c r="X16" s="357">
        <v>0.17965023847376788</v>
      </c>
      <c r="Y16" s="358">
        <v>0</v>
      </c>
      <c r="Z16" s="397">
        <v>3.71</v>
      </c>
      <c r="AA16" s="208">
        <f t="shared" si="13"/>
        <v>315</v>
      </c>
      <c r="AB16" s="206">
        <f t="shared" si="14"/>
        <v>1</v>
      </c>
      <c r="AC16" s="210">
        <f t="shared" si="15"/>
        <v>241</v>
      </c>
      <c r="AD16" s="356">
        <v>0.56603773584905659</v>
      </c>
      <c r="AE16" s="357">
        <v>1.5723270440251573E-3</v>
      </c>
      <c r="AF16" s="358">
        <v>0.43238993710691825</v>
      </c>
      <c r="AG16" s="397"/>
      <c r="AH16" s="213">
        <v>1419.3806591100852</v>
      </c>
      <c r="AI16" s="214">
        <v>764.88846629821262</v>
      </c>
      <c r="AJ16" s="216">
        <v>2078.3788222683393</v>
      </c>
      <c r="AK16" s="368">
        <v>0.32214520248084638</v>
      </c>
      <c r="AL16" s="369">
        <v>0.28128420284567673</v>
      </c>
      <c r="AM16" s="370">
        <v>0.39657059467347683</v>
      </c>
    </row>
    <row r="17" spans="1:39">
      <c r="A17" s="217" t="s">
        <v>815</v>
      </c>
      <c r="B17" s="218" t="s">
        <v>885</v>
      </c>
      <c r="C17" s="219">
        <v>113.22</v>
      </c>
      <c r="D17" s="220">
        <v>125.01</v>
      </c>
      <c r="E17" s="398">
        <v>0</v>
      </c>
      <c r="F17" s="221">
        <f t="shared" si="4"/>
        <v>0</v>
      </c>
      <c r="G17" s="222">
        <f t="shared" si="5"/>
        <v>0</v>
      </c>
      <c r="H17" s="223">
        <f t="shared" si="6"/>
        <v>0</v>
      </c>
      <c r="I17" s="359">
        <v>0</v>
      </c>
      <c r="J17" s="360">
        <v>0</v>
      </c>
      <c r="K17" s="361">
        <v>0</v>
      </c>
      <c r="L17" s="398">
        <v>0</v>
      </c>
      <c r="M17" s="221">
        <f t="shared" si="7"/>
        <v>0</v>
      </c>
      <c r="N17" s="222">
        <f t="shared" si="8"/>
        <v>0</v>
      </c>
      <c r="O17" s="223">
        <f t="shared" si="9"/>
        <v>0</v>
      </c>
      <c r="P17" s="359">
        <v>0</v>
      </c>
      <c r="Q17" s="360">
        <v>0</v>
      </c>
      <c r="R17" s="361">
        <v>0</v>
      </c>
      <c r="S17" s="449">
        <v>10.57</v>
      </c>
      <c r="T17" s="221">
        <f t="shared" si="10"/>
        <v>924</v>
      </c>
      <c r="U17" s="222">
        <f t="shared" si="11"/>
        <v>202</v>
      </c>
      <c r="V17" s="223">
        <f t="shared" si="12"/>
        <v>0</v>
      </c>
      <c r="W17" s="359">
        <v>0.82034976152623207</v>
      </c>
      <c r="X17" s="360">
        <v>0.17965023847376788</v>
      </c>
      <c r="Y17" s="361">
        <v>0</v>
      </c>
      <c r="Z17" s="398">
        <v>3.71</v>
      </c>
      <c r="AA17" s="221">
        <f t="shared" si="13"/>
        <v>315</v>
      </c>
      <c r="AB17" s="222">
        <f t="shared" si="14"/>
        <v>1</v>
      </c>
      <c r="AC17" s="223">
        <f t="shared" si="15"/>
        <v>241</v>
      </c>
      <c r="AD17" s="359">
        <v>0.56603773584905659</v>
      </c>
      <c r="AE17" s="360">
        <v>1.5723270440251573E-3</v>
      </c>
      <c r="AF17" s="361">
        <v>0.43238993710691825</v>
      </c>
      <c r="AG17" s="398"/>
      <c r="AH17" s="224">
        <v>1417.1276739368946</v>
      </c>
      <c r="AI17" s="225">
        <v>764.88846629821262</v>
      </c>
      <c r="AJ17" s="226">
        <v>2079.5053148549346</v>
      </c>
      <c r="AK17" s="371">
        <v>0.32202771699489424</v>
      </c>
      <c r="AL17" s="372">
        <v>0.28118161925601748</v>
      </c>
      <c r="AM17" s="373">
        <v>0.39679066374908828</v>
      </c>
    </row>
    <row r="18" spans="1:39">
      <c r="A18" s="198" t="s">
        <v>816</v>
      </c>
      <c r="B18" s="201" t="s">
        <v>886</v>
      </c>
      <c r="C18" s="204">
        <v>125.01</v>
      </c>
      <c r="D18" s="202">
        <v>136.24</v>
      </c>
      <c r="E18" s="397">
        <v>0</v>
      </c>
      <c r="F18" s="208">
        <f t="shared" si="4"/>
        <v>0</v>
      </c>
      <c r="G18" s="206">
        <f t="shared" si="5"/>
        <v>0</v>
      </c>
      <c r="H18" s="210">
        <f t="shared" si="6"/>
        <v>0</v>
      </c>
      <c r="I18" s="356">
        <v>0</v>
      </c>
      <c r="J18" s="357">
        <v>0</v>
      </c>
      <c r="K18" s="358">
        <v>0</v>
      </c>
      <c r="L18" s="397">
        <v>0</v>
      </c>
      <c r="M18" s="208">
        <f t="shared" si="7"/>
        <v>0</v>
      </c>
      <c r="N18" s="206">
        <f t="shared" si="8"/>
        <v>0</v>
      </c>
      <c r="O18" s="210">
        <f t="shared" si="9"/>
        <v>0</v>
      </c>
      <c r="P18" s="356">
        <v>0</v>
      </c>
      <c r="Q18" s="357">
        <v>0</v>
      </c>
      <c r="R18" s="358">
        <v>0</v>
      </c>
      <c r="S18" s="451">
        <v>10.57</v>
      </c>
      <c r="T18" s="208">
        <f t="shared" si="10"/>
        <v>924</v>
      </c>
      <c r="U18" s="206">
        <f t="shared" si="11"/>
        <v>202</v>
      </c>
      <c r="V18" s="210">
        <f t="shared" si="12"/>
        <v>0</v>
      </c>
      <c r="W18" s="356">
        <v>0.82034976152623207</v>
      </c>
      <c r="X18" s="357">
        <v>0.17965023847376788</v>
      </c>
      <c r="Y18" s="358">
        <v>0</v>
      </c>
      <c r="Z18" s="397">
        <v>3.71</v>
      </c>
      <c r="AA18" s="208">
        <f t="shared" si="13"/>
        <v>315</v>
      </c>
      <c r="AB18" s="206">
        <f t="shared" si="14"/>
        <v>1</v>
      </c>
      <c r="AC18" s="210">
        <f t="shared" si="15"/>
        <v>241</v>
      </c>
      <c r="AD18" s="356">
        <v>0.56514913657770804</v>
      </c>
      <c r="AE18" s="357">
        <v>1.5698587127158557E-3</v>
      </c>
      <c r="AF18" s="358">
        <v>0.43328100470957615</v>
      </c>
      <c r="AG18" s="397"/>
      <c r="AH18" s="213">
        <v>1414.8746887637039</v>
      </c>
      <c r="AI18" s="214">
        <v>764.88846629821262</v>
      </c>
      <c r="AJ18" s="216">
        <v>2080.6318074415299</v>
      </c>
      <c r="AK18" s="368">
        <v>0.32214520248084638</v>
      </c>
      <c r="AL18" s="369">
        <v>0.16453848960233491</v>
      </c>
      <c r="AM18" s="370">
        <v>0.5133163079168187</v>
      </c>
    </row>
    <row r="19" spans="1:39">
      <c r="A19" s="198" t="s">
        <v>159</v>
      </c>
      <c r="B19" s="201" t="s">
        <v>171</v>
      </c>
      <c r="C19" s="204">
        <v>136.24</v>
      </c>
      <c r="D19" s="202">
        <v>140.85</v>
      </c>
      <c r="E19" s="397">
        <v>0</v>
      </c>
      <c r="F19" s="208">
        <f t="shared" si="4"/>
        <v>0</v>
      </c>
      <c r="G19" s="206">
        <f t="shared" si="5"/>
        <v>0</v>
      </c>
      <c r="H19" s="210">
        <f t="shared" si="6"/>
        <v>0</v>
      </c>
      <c r="I19" s="356">
        <v>0</v>
      </c>
      <c r="J19" s="357">
        <v>0</v>
      </c>
      <c r="K19" s="358">
        <v>0</v>
      </c>
      <c r="L19" s="397">
        <v>0</v>
      </c>
      <c r="M19" s="208">
        <f t="shared" si="7"/>
        <v>0</v>
      </c>
      <c r="N19" s="206">
        <f t="shared" si="8"/>
        <v>0</v>
      </c>
      <c r="O19" s="210">
        <f t="shared" si="9"/>
        <v>0</v>
      </c>
      <c r="P19" s="356">
        <v>0</v>
      </c>
      <c r="Q19" s="357">
        <v>0</v>
      </c>
      <c r="R19" s="358">
        <v>0</v>
      </c>
      <c r="S19" s="451">
        <v>10.57</v>
      </c>
      <c r="T19" s="208">
        <f t="shared" si="10"/>
        <v>924</v>
      </c>
      <c r="U19" s="206">
        <f t="shared" si="11"/>
        <v>202</v>
      </c>
      <c r="V19" s="210">
        <f t="shared" si="12"/>
        <v>0</v>
      </c>
      <c r="W19" s="356">
        <v>0.82034976152623207</v>
      </c>
      <c r="X19" s="357">
        <v>0.17965023847376788</v>
      </c>
      <c r="Y19" s="358">
        <v>0</v>
      </c>
      <c r="Z19" s="397">
        <v>3.71</v>
      </c>
      <c r="AA19" s="208">
        <f t="shared" si="13"/>
        <v>315</v>
      </c>
      <c r="AB19" s="206">
        <f t="shared" si="14"/>
        <v>1</v>
      </c>
      <c r="AC19" s="210">
        <f t="shared" si="15"/>
        <v>240</v>
      </c>
      <c r="AD19" s="356">
        <v>0.56692913385826771</v>
      </c>
      <c r="AE19" s="357">
        <v>1.5748031496062992E-3</v>
      </c>
      <c r="AF19" s="358">
        <v>0.43149606299212601</v>
      </c>
      <c r="AG19" s="397"/>
      <c r="AH19" s="213">
        <v>1414.8746887637039</v>
      </c>
      <c r="AI19" s="214">
        <v>767.14145147140323</v>
      </c>
      <c r="AJ19" s="216">
        <v>2074.9993445085529</v>
      </c>
      <c r="AK19" s="368">
        <v>0.32176771365960555</v>
      </c>
      <c r="AL19" s="369">
        <v>0.15887509130752375</v>
      </c>
      <c r="AM19" s="370">
        <v>0.5193571950328707</v>
      </c>
    </row>
    <row r="20" spans="1:39">
      <c r="A20" s="198" t="s">
        <v>160</v>
      </c>
      <c r="B20" s="201" t="s">
        <v>172</v>
      </c>
      <c r="C20" s="204">
        <v>140.85</v>
      </c>
      <c r="D20" s="202">
        <v>145.94999999999999</v>
      </c>
      <c r="E20" s="397">
        <v>0</v>
      </c>
      <c r="F20" s="208">
        <f t="shared" si="4"/>
        <v>0</v>
      </c>
      <c r="G20" s="206">
        <f t="shared" si="5"/>
        <v>0</v>
      </c>
      <c r="H20" s="210">
        <f t="shared" si="6"/>
        <v>0</v>
      </c>
      <c r="I20" s="356">
        <v>0</v>
      </c>
      <c r="J20" s="357">
        <v>0</v>
      </c>
      <c r="K20" s="358">
        <v>0</v>
      </c>
      <c r="L20" s="397">
        <v>0</v>
      </c>
      <c r="M20" s="208">
        <f t="shared" si="7"/>
        <v>0</v>
      </c>
      <c r="N20" s="206">
        <f t="shared" si="8"/>
        <v>0</v>
      </c>
      <c r="O20" s="210">
        <f t="shared" si="9"/>
        <v>0</v>
      </c>
      <c r="P20" s="356">
        <v>0</v>
      </c>
      <c r="Q20" s="357">
        <v>0</v>
      </c>
      <c r="R20" s="358">
        <v>0</v>
      </c>
      <c r="S20" s="451">
        <v>10.57</v>
      </c>
      <c r="T20" s="208">
        <f t="shared" si="10"/>
        <v>924</v>
      </c>
      <c r="U20" s="206">
        <f t="shared" si="11"/>
        <v>202</v>
      </c>
      <c r="V20" s="210">
        <f t="shared" si="12"/>
        <v>0</v>
      </c>
      <c r="W20" s="356">
        <v>0.82034976152623207</v>
      </c>
      <c r="X20" s="357">
        <v>0.17965023847376788</v>
      </c>
      <c r="Y20" s="358">
        <v>0</v>
      </c>
      <c r="Z20" s="397">
        <v>3.71</v>
      </c>
      <c r="AA20" s="208">
        <f t="shared" si="13"/>
        <v>315</v>
      </c>
      <c r="AB20" s="206">
        <f t="shared" si="14"/>
        <v>1</v>
      </c>
      <c r="AC20" s="210">
        <f t="shared" si="15"/>
        <v>241</v>
      </c>
      <c r="AD20" s="356">
        <v>0.56603773584905659</v>
      </c>
      <c r="AE20" s="357">
        <v>1.5723270440251573E-3</v>
      </c>
      <c r="AF20" s="358">
        <v>0.43238993710691825</v>
      </c>
      <c r="AG20" s="397"/>
      <c r="AH20" s="213">
        <v>1414.8746887637039</v>
      </c>
      <c r="AI20" s="214">
        <v>764.88846629821262</v>
      </c>
      <c r="AJ20" s="216">
        <v>2074.9993445085529</v>
      </c>
      <c r="AK20" s="368">
        <v>0.32176771365960555</v>
      </c>
      <c r="AL20" s="369">
        <v>0.15887509130752375</v>
      </c>
      <c r="AM20" s="370">
        <v>0.5193571950328707</v>
      </c>
    </row>
    <row r="21" spans="1:39">
      <c r="A21" s="217" t="s">
        <v>817</v>
      </c>
      <c r="B21" s="218" t="s">
        <v>887</v>
      </c>
      <c r="C21" s="219">
        <v>145.94999999999999</v>
      </c>
      <c r="D21" s="220">
        <v>156.49</v>
      </c>
      <c r="E21" s="398">
        <v>0</v>
      </c>
      <c r="F21" s="221">
        <f t="shared" si="4"/>
        <v>0</v>
      </c>
      <c r="G21" s="222">
        <f t="shared" si="5"/>
        <v>0</v>
      </c>
      <c r="H21" s="223">
        <f t="shared" si="6"/>
        <v>0</v>
      </c>
      <c r="I21" s="359">
        <v>0</v>
      </c>
      <c r="J21" s="360">
        <v>0</v>
      </c>
      <c r="K21" s="361">
        <v>0</v>
      </c>
      <c r="L21" s="398">
        <v>0</v>
      </c>
      <c r="M21" s="221">
        <f t="shared" si="7"/>
        <v>0</v>
      </c>
      <c r="N21" s="222">
        <f t="shared" si="8"/>
        <v>0</v>
      </c>
      <c r="O21" s="223">
        <f t="shared" si="9"/>
        <v>0</v>
      </c>
      <c r="P21" s="359">
        <v>0</v>
      </c>
      <c r="Q21" s="360">
        <v>0</v>
      </c>
      <c r="R21" s="361">
        <v>0</v>
      </c>
      <c r="S21" s="449">
        <v>10.57</v>
      </c>
      <c r="T21" s="221">
        <f t="shared" si="10"/>
        <v>915</v>
      </c>
      <c r="U21" s="222">
        <f t="shared" si="11"/>
        <v>211</v>
      </c>
      <c r="V21" s="223">
        <f t="shared" si="12"/>
        <v>0</v>
      </c>
      <c r="W21" s="359">
        <v>0.81240063593004774</v>
      </c>
      <c r="X21" s="360">
        <v>0.18759936406995231</v>
      </c>
      <c r="Y21" s="361">
        <v>0</v>
      </c>
      <c r="Z21" s="398">
        <v>3.71</v>
      </c>
      <c r="AA21" s="221">
        <f t="shared" si="13"/>
        <v>315</v>
      </c>
      <c r="AB21" s="222">
        <f t="shared" si="14"/>
        <v>1</v>
      </c>
      <c r="AC21" s="223">
        <f t="shared" si="15"/>
        <v>241</v>
      </c>
      <c r="AD21" s="359">
        <v>0.56535433070866137</v>
      </c>
      <c r="AE21" s="360">
        <v>1.5748031496062992E-3</v>
      </c>
      <c r="AF21" s="361">
        <v>0.43307086614173229</v>
      </c>
      <c r="AG21" s="398"/>
      <c r="AH21" s="224">
        <v>1218.8649786961207</v>
      </c>
      <c r="AI21" s="225">
        <v>759.2560033652361</v>
      </c>
      <c r="AJ21" s="226">
        <v>2022.0541929385738</v>
      </c>
      <c r="AK21" s="371">
        <v>0.32153284671532845</v>
      </c>
      <c r="AL21" s="372">
        <v>0.15875912408759124</v>
      </c>
      <c r="AM21" s="373">
        <v>0.51970802919708026</v>
      </c>
    </row>
    <row r="22" spans="1:39">
      <c r="A22" s="198" t="s">
        <v>818</v>
      </c>
      <c r="B22" s="201" t="s">
        <v>888</v>
      </c>
      <c r="C22" s="204">
        <v>156.49</v>
      </c>
      <c r="D22" s="202">
        <v>163.44</v>
      </c>
      <c r="E22" s="397">
        <v>0</v>
      </c>
      <c r="F22" s="208">
        <f t="shared" si="4"/>
        <v>0</v>
      </c>
      <c r="G22" s="206">
        <f t="shared" si="5"/>
        <v>0</v>
      </c>
      <c r="H22" s="210">
        <f t="shared" si="6"/>
        <v>0</v>
      </c>
      <c r="I22" s="356">
        <v>0</v>
      </c>
      <c r="J22" s="357">
        <v>0</v>
      </c>
      <c r="K22" s="358">
        <v>0</v>
      </c>
      <c r="L22" s="397">
        <v>0</v>
      </c>
      <c r="M22" s="208">
        <f t="shared" si="7"/>
        <v>0</v>
      </c>
      <c r="N22" s="206">
        <f t="shared" si="8"/>
        <v>0</v>
      </c>
      <c r="O22" s="210">
        <f t="shared" si="9"/>
        <v>0</v>
      </c>
      <c r="P22" s="356">
        <v>0</v>
      </c>
      <c r="Q22" s="357">
        <v>0</v>
      </c>
      <c r="R22" s="358">
        <v>0</v>
      </c>
      <c r="S22" s="451">
        <v>10.57</v>
      </c>
      <c r="T22" s="208">
        <f t="shared" si="10"/>
        <v>747</v>
      </c>
      <c r="U22" s="206">
        <f t="shared" si="11"/>
        <v>380</v>
      </c>
      <c r="V22" s="210">
        <f t="shared" si="12"/>
        <v>0</v>
      </c>
      <c r="W22" s="356">
        <v>0.66295707472178056</v>
      </c>
      <c r="X22" s="357">
        <v>0.33704292527821939</v>
      </c>
      <c r="Y22" s="358">
        <v>0</v>
      </c>
      <c r="Z22" s="397">
        <v>3.71</v>
      </c>
      <c r="AA22" s="208">
        <f t="shared" si="13"/>
        <v>315</v>
      </c>
      <c r="AB22" s="206">
        <f t="shared" si="14"/>
        <v>1</v>
      </c>
      <c r="AC22" s="210">
        <f t="shared" si="15"/>
        <v>241</v>
      </c>
      <c r="AD22" s="356">
        <v>0.56603773584905659</v>
      </c>
      <c r="AE22" s="357">
        <v>1.5723270440251573E-3</v>
      </c>
      <c r="AF22" s="358">
        <v>0.43238993710691825</v>
      </c>
      <c r="AG22" s="397"/>
      <c r="AH22" s="213">
        <v>1263.9246821599329</v>
      </c>
      <c r="AI22" s="214">
        <v>759.2560033652361</v>
      </c>
      <c r="AJ22" s="216">
        <v>2714.8471336946868</v>
      </c>
      <c r="AK22" s="368">
        <v>0.32153284671532845</v>
      </c>
      <c r="AL22" s="369">
        <v>0.15875912408759124</v>
      </c>
      <c r="AM22" s="370">
        <v>0.51970802919708026</v>
      </c>
    </row>
    <row r="23" spans="1:39">
      <c r="A23" s="198" t="s">
        <v>819</v>
      </c>
      <c r="B23" s="201" t="s">
        <v>889</v>
      </c>
      <c r="C23" s="204">
        <v>163.44</v>
      </c>
      <c r="D23" s="202">
        <v>177.48</v>
      </c>
      <c r="E23" s="397">
        <v>0</v>
      </c>
      <c r="F23" s="208">
        <f t="shared" si="4"/>
        <v>0</v>
      </c>
      <c r="G23" s="206">
        <f t="shared" si="5"/>
        <v>0</v>
      </c>
      <c r="H23" s="210">
        <f t="shared" si="6"/>
        <v>0</v>
      </c>
      <c r="I23" s="356">
        <v>0</v>
      </c>
      <c r="J23" s="357">
        <v>0</v>
      </c>
      <c r="K23" s="358">
        <v>0</v>
      </c>
      <c r="L23" s="397">
        <v>0</v>
      </c>
      <c r="M23" s="208">
        <f t="shared" si="7"/>
        <v>0</v>
      </c>
      <c r="N23" s="206">
        <f t="shared" si="8"/>
        <v>0</v>
      </c>
      <c r="O23" s="210">
        <f t="shared" si="9"/>
        <v>0</v>
      </c>
      <c r="P23" s="356">
        <v>0</v>
      </c>
      <c r="Q23" s="357">
        <v>0</v>
      </c>
      <c r="R23" s="358">
        <v>0</v>
      </c>
      <c r="S23" s="451">
        <v>10.57</v>
      </c>
      <c r="T23" s="208">
        <f t="shared" si="10"/>
        <v>747</v>
      </c>
      <c r="U23" s="206">
        <f t="shared" si="11"/>
        <v>380</v>
      </c>
      <c r="V23" s="210">
        <f t="shared" si="12"/>
        <v>0</v>
      </c>
      <c r="W23" s="356">
        <v>0.66295707472178056</v>
      </c>
      <c r="X23" s="357">
        <v>0.33704292527821939</v>
      </c>
      <c r="Y23" s="358">
        <v>0</v>
      </c>
      <c r="Z23" s="397">
        <v>3.71</v>
      </c>
      <c r="AA23" s="208">
        <f t="shared" si="13"/>
        <v>315</v>
      </c>
      <c r="AB23" s="206">
        <f t="shared" si="14"/>
        <v>1</v>
      </c>
      <c r="AC23" s="210">
        <f t="shared" si="15"/>
        <v>241</v>
      </c>
      <c r="AD23" s="356">
        <v>0.56603773584905659</v>
      </c>
      <c r="AE23" s="357">
        <v>1.5723270440251573E-3</v>
      </c>
      <c r="AF23" s="358">
        <v>0.43238993710691825</v>
      </c>
      <c r="AG23" s="397"/>
      <c r="AH23" s="213">
        <v>1206.4735602435724</v>
      </c>
      <c r="AI23" s="214">
        <v>447.21755687833638</v>
      </c>
      <c r="AJ23" s="216">
        <v>2334.0926394254734</v>
      </c>
      <c r="AK23" s="368">
        <v>0.32153284671532845</v>
      </c>
      <c r="AL23" s="369">
        <v>0.15875912408759124</v>
      </c>
      <c r="AM23" s="370">
        <v>0.51970802919708026</v>
      </c>
    </row>
    <row r="24" spans="1:39">
      <c r="A24" s="198" t="s">
        <v>820</v>
      </c>
      <c r="B24" s="201" t="s">
        <v>890</v>
      </c>
      <c r="C24" s="204">
        <v>177.48</v>
      </c>
      <c r="D24" s="202">
        <v>193.08</v>
      </c>
      <c r="E24" s="397">
        <v>0</v>
      </c>
      <c r="F24" s="208">
        <f t="shared" si="4"/>
        <v>0</v>
      </c>
      <c r="G24" s="206">
        <f t="shared" si="5"/>
        <v>0</v>
      </c>
      <c r="H24" s="210">
        <f t="shared" si="6"/>
        <v>0</v>
      </c>
      <c r="I24" s="356">
        <v>0</v>
      </c>
      <c r="J24" s="357">
        <v>0</v>
      </c>
      <c r="K24" s="358">
        <v>0</v>
      </c>
      <c r="L24" s="397">
        <v>0</v>
      </c>
      <c r="M24" s="208">
        <f t="shared" si="7"/>
        <v>0</v>
      </c>
      <c r="N24" s="206">
        <f t="shared" si="8"/>
        <v>0</v>
      </c>
      <c r="O24" s="210">
        <f t="shared" si="9"/>
        <v>0</v>
      </c>
      <c r="P24" s="356">
        <v>0</v>
      </c>
      <c r="Q24" s="357">
        <v>0</v>
      </c>
      <c r="R24" s="358">
        <v>0</v>
      </c>
      <c r="S24" s="451">
        <v>10.57</v>
      </c>
      <c r="T24" s="208">
        <f t="shared" si="10"/>
        <v>747</v>
      </c>
      <c r="U24" s="206">
        <f t="shared" si="11"/>
        <v>380</v>
      </c>
      <c r="V24" s="210">
        <f t="shared" si="12"/>
        <v>0</v>
      </c>
      <c r="W24" s="356">
        <v>0.66295707472178056</v>
      </c>
      <c r="X24" s="357">
        <v>0.33704292527821939</v>
      </c>
      <c r="Y24" s="358">
        <v>0</v>
      </c>
      <c r="Z24" s="397">
        <v>3.71</v>
      </c>
      <c r="AA24" s="208">
        <f t="shared" si="13"/>
        <v>315</v>
      </c>
      <c r="AB24" s="206">
        <f t="shared" si="14"/>
        <v>1</v>
      </c>
      <c r="AC24" s="210">
        <f t="shared" si="15"/>
        <v>241</v>
      </c>
      <c r="AD24" s="356">
        <v>0.56603773584905659</v>
      </c>
      <c r="AE24" s="357">
        <v>1.5723270440251573E-3</v>
      </c>
      <c r="AF24" s="358">
        <v>0.43238993710691825</v>
      </c>
      <c r="AG24" s="397"/>
      <c r="AH24" s="213">
        <v>949.63325049984269</v>
      </c>
      <c r="AI24" s="214">
        <v>442.71158653195516</v>
      </c>
      <c r="AJ24" s="216">
        <v>2299.171369241019</v>
      </c>
      <c r="AK24" s="368">
        <v>0.32153284671532845</v>
      </c>
      <c r="AL24" s="369">
        <v>0.15875912408759124</v>
      </c>
      <c r="AM24" s="370">
        <v>0.51970802919708026</v>
      </c>
    </row>
    <row r="25" spans="1:39">
      <c r="A25" s="217" t="s">
        <v>821</v>
      </c>
      <c r="B25" s="218" t="s">
        <v>891</v>
      </c>
      <c r="C25" s="219">
        <v>193.08</v>
      </c>
      <c r="D25" s="220">
        <v>204.96</v>
      </c>
      <c r="E25" s="398">
        <v>0</v>
      </c>
      <c r="F25" s="221">
        <f t="shared" si="4"/>
        <v>0</v>
      </c>
      <c r="G25" s="222">
        <f t="shared" si="5"/>
        <v>0</v>
      </c>
      <c r="H25" s="223">
        <f t="shared" si="6"/>
        <v>0</v>
      </c>
      <c r="I25" s="359">
        <v>0</v>
      </c>
      <c r="J25" s="360">
        <v>0</v>
      </c>
      <c r="K25" s="361">
        <v>0</v>
      </c>
      <c r="L25" s="398">
        <v>0</v>
      </c>
      <c r="M25" s="221">
        <f t="shared" si="7"/>
        <v>0</v>
      </c>
      <c r="N25" s="222">
        <f t="shared" si="8"/>
        <v>0</v>
      </c>
      <c r="O25" s="223">
        <f t="shared" si="9"/>
        <v>0</v>
      </c>
      <c r="P25" s="359">
        <v>0</v>
      </c>
      <c r="Q25" s="360">
        <v>0</v>
      </c>
      <c r="R25" s="361">
        <v>0</v>
      </c>
      <c r="S25" s="449">
        <v>10.57</v>
      </c>
      <c r="T25" s="221">
        <f t="shared" si="10"/>
        <v>747</v>
      </c>
      <c r="U25" s="222">
        <f t="shared" si="11"/>
        <v>380</v>
      </c>
      <c r="V25" s="223">
        <f t="shared" si="12"/>
        <v>0</v>
      </c>
      <c r="W25" s="359">
        <v>0.66295707472178056</v>
      </c>
      <c r="X25" s="360">
        <v>0.33704292527821939</v>
      </c>
      <c r="Y25" s="361">
        <v>0</v>
      </c>
      <c r="Z25" s="398">
        <v>3.71</v>
      </c>
      <c r="AA25" s="221">
        <f t="shared" si="13"/>
        <v>315</v>
      </c>
      <c r="AB25" s="222">
        <f t="shared" si="14"/>
        <v>1</v>
      </c>
      <c r="AC25" s="223">
        <f t="shared" si="15"/>
        <v>241</v>
      </c>
      <c r="AD25" s="359">
        <v>0.56603773584905659</v>
      </c>
      <c r="AE25" s="360">
        <v>1.5723270440251573E-3</v>
      </c>
      <c r="AF25" s="361">
        <v>0.43238993710691825</v>
      </c>
      <c r="AG25" s="398"/>
      <c r="AH25" s="224">
        <v>949.63325049984269</v>
      </c>
      <c r="AI25" s="225">
        <v>111.52276607293527</v>
      </c>
      <c r="AJ25" s="226">
        <v>2307.0568173471861</v>
      </c>
      <c r="AK25" s="371">
        <v>0.32153284671532845</v>
      </c>
      <c r="AL25" s="372">
        <v>0.15875912408759124</v>
      </c>
      <c r="AM25" s="373">
        <v>0.51970802919708026</v>
      </c>
    </row>
    <row r="26" spans="1:39">
      <c r="A26" s="198" t="s">
        <v>822</v>
      </c>
      <c r="B26" s="201" t="s">
        <v>892</v>
      </c>
      <c r="C26" s="204">
        <v>204.96</v>
      </c>
      <c r="D26" s="202">
        <v>220.76</v>
      </c>
      <c r="E26" s="397">
        <v>0</v>
      </c>
      <c r="F26" s="208">
        <f t="shared" si="4"/>
        <v>0</v>
      </c>
      <c r="G26" s="206">
        <f t="shared" si="5"/>
        <v>0</v>
      </c>
      <c r="H26" s="210">
        <f t="shared" si="6"/>
        <v>0</v>
      </c>
      <c r="I26" s="356">
        <v>0</v>
      </c>
      <c r="J26" s="357">
        <v>0</v>
      </c>
      <c r="K26" s="358">
        <v>0</v>
      </c>
      <c r="L26" s="397">
        <v>0</v>
      </c>
      <c r="M26" s="208">
        <f t="shared" si="7"/>
        <v>0</v>
      </c>
      <c r="N26" s="206">
        <f t="shared" si="8"/>
        <v>0</v>
      </c>
      <c r="O26" s="210">
        <f t="shared" si="9"/>
        <v>0</v>
      </c>
      <c r="P26" s="356">
        <v>0</v>
      </c>
      <c r="Q26" s="357">
        <v>0</v>
      </c>
      <c r="R26" s="358">
        <v>0</v>
      </c>
      <c r="S26" s="451">
        <v>10.57</v>
      </c>
      <c r="T26" s="208">
        <f t="shared" si="10"/>
        <v>747</v>
      </c>
      <c r="U26" s="206">
        <f t="shared" si="11"/>
        <v>380</v>
      </c>
      <c r="V26" s="210">
        <f t="shared" si="12"/>
        <v>0</v>
      </c>
      <c r="W26" s="356">
        <v>0.66295707472178056</v>
      </c>
      <c r="X26" s="357">
        <v>0.33704292527821939</v>
      </c>
      <c r="Y26" s="358">
        <v>0</v>
      </c>
      <c r="Z26" s="397">
        <v>3.71</v>
      </c>
      <c r="AA26" s="208">
        <f t="shared" si="13"/>
        <v>315</v>
      </c>
      <c r="AB26" s="206">
        <f t="shared" si="14"/>
        <v>1</v>
      </c>
      <c r="AC26" s="210">
        <f t="shared" si="15"/>
        <v>241</v>
      </c>
      <c r="AD26" s="356">
        <v>0.56603773584905659</v>
      </c>
      <c r="AE26" s="357">
        <v>1.5723270440251573E-3</v>
      </c>
      <c r="AF26" s="358">
        <v>0.43238993710691825</v>
      </c>
      <c r="AG26" s="397"/>
      <c r="AH26" s="213">
        <v>948.50675791324738</v>
      </c>
      <c r="AI26" s="214">
        <v>107.01679572655404</v>
      </c>
      <c r="AJ26" s="216">
        <v>2399.4292094480011</v>
      </c>
      <c r="AK26" s="368">
        <v>0.32165023731288789</v>
      </c>
      <c r="AL26" s="369">
        <v>0.15881708652792989</v>
      </c>
      <c r="AM26" s="370">
        <v>0.51953267615918219</v>
      </c>
    </row>
    <row r="27" spans="1:39">
      <c r="A27" s="198" t="s">
        <v>823</v>
      </c>
      <c r="B27" s="201" t="s">
        <v>893</v>
      </c>
      <c r="C27" s="204">
        <v>220.76</v>
      </c>
      <c r="D27" s="202">
        <v>228</v>
      </c>
      <c r="E27" s="397">
        <v>0</v>
      </c>
      <c r="F27" s="208">
        <f t="shared" si="4"/>
        <v>0</v>
      </c>
      <c r="G27" s="206">
        <f t="shared" si="5"/>
        <v>0</v>
      </c>
      <c r="H27" s="210">
        <f t="shared" si="6"/>
        <v>0</v>
      </c>
      <c r="I27" s="356">
        <v>0</v>
      </c>
      <c r="J27" s="357">
        <v>0</v>
      </c>
      <c r="K27" s="358">
        <v>0</v>
      </c>
      <c r="L27" s="397">
        <v>0</v>
      </c>
      <c r="M27" s="208">
        <f t="shared" si="7"/>
        <v>0</v>
      </c>
      <c r="N27" s="206">
        <f t="shared" si="8"/>
        <v>0</v>
      </c>
      <c r="O27" s="210">
        <f t="shared" si="9"/>
        <v>0</v>
      </c>
      <c r="P27" s="356">
        <v>0</v>
      </c>
      <c r="Q27" s="357">
        <v>0</v>
      </c>
      <c r="R27" s="358">
        <v>0</v>
      </c>
      <c r="S27" s="451">
        <v>10.57</v>
      </c>
      <c r="T27" s="208">
        <f t="shared" si="10"/>
        <v>747</v>
      </c>
      <c r="U27" s="206">
        <f t="shared" si="11"/>
        <v>380</v>
      </c>
      <c r="V27" s="210">
        <f t="shared" si="12"/>
        <v>0</v>
      </c>
      <c r="W27" s="356">
        <v>0.66295707472178056</v>
      </c>
      <c r="X27" s="357">
        <v>0.33704292527821939</v>
      </c>
      <c r="Y27" s="358">
        <v>0</v>
      </c>
      <c r="Z27" s="397">
        <v>3.71</v>
      </c>
      <c r="AA27" s="208">
        <f t="shared" si="13"/>
        <v>315</v>
      </c>
      <c r="AB27" s="206">
        <f t="shared" si="14"/>
        <v>1</v>
      </c>
      <c r="AC27" s="210">
        <f t="shared" si="15"/>
        <v>241</v>
      </c>
      <c r="AD27" s="356">
        <v>0.56603773584905659</v>
      </c>
      <c r="AE27" s="357">
        <v>1.5723270440251573E-3</v>
      </c>
      <c r="AF27" s="358">
        <v>0.43238993710691825</v>
      </c>
      <c r="AG27" s="397"/>
      <c r="AH27" s="213">
        <v>951.8862356730333</v>
      </c>
      <c r="AI27" s="214">
        <v>358.2246425373072</v>
      </c>
      <c r="AJ27" s="216">
        <v>2407.3146575541682</v>
      </c>
      <c r="AK27" s="368">
        <v>0.32165023731288789</v>
      </c>
      <c r="AL27" s="369">
        <v>7.0463672873311428E-2</v>
      </c>
      <c r="AM27" s="370">
        <v>0.60788608981380066</v>
      </c>
    </row>
    <row r="28" spans="1:39">
      <c r="A28" s="198" t="s">
        <v>824</v>
      </c>
      <c r="B28" s="201" t="s">
        <v>894</v>
      </c>
      <c r="C28" s="204">
        <v>228</v>
      </c>
      <c r="D28" s="202">
        <v>237.05</v>
      </c>
      <c r="E28" s="397">
        <v>0</v>
      </c>
      <c r="F28" s="208">
        <f t="shared" si="4"/>
        <v>0</v>
      </c>
      <c r="G28" s="206">
        <f t="shared" si="5"/>
        <v>0</v>
      </c>
      <c r="H28" s="210">
        <f t="shared" si="6"/>
        <v>0</v>
      </c>
      <c r="I28" s="356">
        <v>0</v>
      </c>
      <c r="J28" s="357">
        <v>0</v>
      </c>
      <c r="K28" s="358">
        <v>0</v>
      </c>
      <c r="L28" s="397">
        <v>0</v>
      </c>
      <c r="M28" s="208">
        <f t="shared" si="7"/>
        <v>0</v>
      </c>
      <c r="N28" s="206">
        <f t="shared" si="8"/>
        <v>0</v>
      </c>
      <c r="O28" s="210">
        <f t="shared" si="9"/>
        <v>0</v>
      </c>
      <c r="P28" s="356">
        <v>0</v>
      </c>
      <c r="Q28" s="357">
        <v>0</v>
      </c>
      <c r="R28" s="358">
        <v>0</v>
      </c>
      <c r="S28" s="451">
        <v>10.57</v>
      </c>
      <c r="T28" s="208">
        <f t="shared" si="10"/>
        <v>923</v>
      </c>
      <c r="U28" s="206">
        <f t="shared" si="11"/>
        <v>204</v>
      </c>
      <c r="V28" s="210">
        <f t="shared" si="12"/>
        <v>0</v>
      </c>
      <c r="W28" s="356">
        <v>0.81875993640699518</v>
      </c>
      <c r="X28" s="357">
        <v>0.18124006359300476</v>
      </c>
      <c r="Y28" s="358">
        <v>0</v>
      </c>
      <c r="Z28" s="397">
        <v>3.71</v>
      </c>
      <c r="AA28" s="208">
        <f t="shared" si="13"/>
        <v>316</v>
      </c>
      <c r="AB28" s="206">
        <f t="shared" si="14"/>
        <v>0</v>
      </c>
      <c r="AC28" s="210">
        <f t="shared" si="15"/>
        <v>241</v>
      </c>
      <c r="AD28" s="356">
        <v>0.5676100628930818</v>
      </c>
      <c r="AE28" s="357">
        <v>0</v>
      </c>
      <c r="AF28" s="358">
        <v>0.43238993710691825</v>
      </c>
      <c r="AG28" s="397"/>
      <c r="AH28" s="213">
        <v>948.50675791324738</v>
      </c>
      <c r="AI28" s="214">
        <v>318.79740200647154</v>
      </c>
      <c r="AJ28" s="216">
        <v>2427.5915241128837</v>
      </c>
      <c r="AK28" s="368">
        <v>0.32165023731288789</v>
      </c>
      <c r="AL28" s="369">
        <v>7.0463672873311428E-2</v>
      </c>
      <c r="AM28" s="370">
        <v>0.60788608981380066</v>
      </c>
    </row>
    <row r="29" spans="1:39">
      <c r="A29" s="217" t="s">
        <v>825</v>
      </c>
      <c r="B29" s="218" t="s">
        <v>895</v>
      </c>
      <c r="C29" s="219">
        <v>237.05</v>
      </c>
      <c r="D29" s="220">
        <v>248.9</v>
      </c>
      <c r="E29" s="398">
        <v>0</v>
      </c>
      <c r="F29" s="221">
        <f t="shared" si="4"/>
        <v>0</v>
      </c>
      <c r="G29" s="222">
        <f t="shared" si="5"/>
        <v>0</v>
      </c>
      <c r="H29" s="223">
        <f t="shared" si="6"/>
        <v>0</v>
      </c>
      <c r="I29" s="359">
        <v>0</v>
      </c>
      <c r="J29" s="360">
        <v>0</v>
      </c>
      <c r="K29" s="361">
        <v>0</v>
      </c>
      <c r="L29" s="398">
        <v>0</v>
      </c>
      <c r="M29" s="221">
        <f t="shared" si="7"/>
        <v>0</v>
      </c>
      <c r="N29" s="222">
        <f t="shared" si="8"/>
        <v>0</v>
      </c>
      <c r="O29" s="223">
        <f t="shared" si="9"/>
        <v>0</v>
      </c>
      <c r="P29" s="359">
        <v>0</v>
      </c>
      <c r="Q29" s="360">
        <v>0</v>
      </c>
      <c r="R29" s="361">
        <v>0</v>
      </c>
      <c r="S29" s="449">
        <v>10.57</v>
      </c>
      <c r="T29" s="221">
        <f t="shared" si="10"/>
        <v>803</v>
      </c>
      <c r="U29" s="222">
        <f t="shared" si="11"/>
        <v>204</v>
      </c>
      <c r="V29" s="223">
        <f t="shared" si="12"/>
        <v>120</v>
      </c>
      <c r="W29" s="359">
        <v>0.71224165341812395</v>
      </c>
      <c r="X29" s="360">
        <v>0.18124006359300476</v>
      </c>
      <c r="Y29" s="361">
        <v>0.10651828298887123</v>
      </c>
      <c r="Z29" s="398">
        <v>3.71</v>
      </c>
      <c r="AA29" s="221">
        <f t="shared" si="13"/>
        <v>316</v>
      </c>
      <c r="AB29" s="222">
        <f t="shared" si="14"/>
        <v>0</v>
      </c>
      <c r="AC29" s="223">
        <f t="shared" si="15"/>
        <v>241</v>
      </c>
      <c r="AD29" s="359">
        <v>0.5676100628930818</v>
      </c>
      <c r="AE29" s="360">
        <v>0</v>
      </c>
      <c r="AF29" s="361">
        <v>0.43238993710691825</v>
      </c>
      <c r="AG29" s="398"/>
      <c r="AH29" s="224">
        <v>985.68101327089255</v>
      </c>
      <c r="AI29" s="225">
        <v>319.92389459306685</v>
      </c>
      <c r="AJ29" s="226">
        <v>2427.5915241128837</v>
      </c>
      <c r="AK29" s="371">
        <v>0.32165023731288789</v>
      </c>
      <c r="AL29" s="372">
        <v>7.5209930631617378E-2</v>
      </c>
      <c r="AM29" s="373">
        <v>0.60313983205549471</v>
      </c>
    </row>
    <row r="30" spans="1:39">
      <c r="A30" s="198" t="s">
        <v>826</v>
      </c>
      <c r="B30" s="201" t="s">
        <v>896</v>
      </c>
      <c r="C30" s="204">
        <v>248.9</v>
      </c>
      <c r="D30" s="202">
        <v>261.51</v>
      </c>
      <c r="E30" s="397">
        <v>0</v>
      </c>
      <c r="F30" s="208">
        <f t="shared" si="4"/>
        <v>0</v>
      </c>
      <c r="G30" s="206">
        <f t="shared" si="5"/>
        <v>0</v>
      </c>
      <c r="H30" s="210">
        <f t="shared" si="6"/>
        <v>0</v>
      </c>
      <c r="I30" s="356">
        <v>0</v>
      </c>
      <c r="J30" s="357">
        <v>0</v>
      </c>
      <c r="K30" s="358">
        <v>0</v>
      </c>
      <c r="L30" s="397">
        <v>0</v>
      </c>
      <c r="M30" s="208">
        <f t="shared" si="7"/>
        <v>0</v>
      </c>
      <c r="N30" s="206">
        <f t="shared" si="8"/>
        <v>0</v>
      </c>
      <c r="O30" s="210">
        <f t="shared" si="9"/>
        <v>0</v>
      </c>
      <c r="P30" s="356">
        <v>0</v>
      </c>
      <c r="Q30" s="357">
        <v>0</v>
      </c>
      <c r="R30" s="358">
        <v>0</v>
      </c>
      <c r="S30" s="451">
        <v>10.57</v>
      </c>
      <c r="T30" s="208">
        <f t="shared" si="10"/>
        <v>803</v>
      </c>
      <c r="U30" s="206">
        <f t="shared" si="11"/>
        <v>204</v>
      </c>
      <c r="V30" s="210">
        <f t="shared" si="12"/>
        <v>120</v>
      </c>
      <c r="W30" s="356">
        <v>0.71224165341812395</v>
      </c>
      <c r="X30" s="357">
        <v>0.18124006359300476</v>
      </c>
      <c r="Y30" s="358">
        <v>0.10651828298887123</v>
      </c>
      <c r="Z30" s="397">
        <v>3.71</v>
      </c>
      <c r="AA30" s="208">
        <f t="shared" si="13"/>
        <v>316</v>
      </c>
      <c r="AB30" s="206">
        <f t="shared" si="14"/>
        <v>0</v>
      </c>
      <c r="AC30" s="210">
        <f t="shared" si="15"/>
        <v>241</v>
      </c>
      <c r="AD30" s="356">
        <v>0.5676100628930818</v>
      </c>
      <c r="AE30" s="357">
        <v>0</v>
      </c>
      <c r="AF30" s="358">
        <v>0.43238993710691825</v>
      </c>
      <c r="AG30" s="397"/>
      <c r="AH30" s="213">
        <v>733.34667387354398</v>
      </c>
      <c r="AI30" s="214">
        <v>321.05038717966215</v>
      </c>
      <c r="AJ30" s="216">
        <v>2438.8564499788367</v>
      </c>
      <c r="AK30" s="368">
        <v>0.32165023731288789</v>
      </c>
      <c r="AL30" s="369">
        <v>7.5209930631617378E-2</v>
      </c>
      <c r="AM30" s="370">
        <v>0.60313983205549471</v>
      </c>
    </row>
    <row r="31" spans="1:39">
      <c r="A31" s="198" t="s">
        <v>827</v>
      </c>
      <c r="B31" s="201" t="s">
        <v>897</v>
      </c>
      <c r="C31" s="204">
        <v>261.51</v>
      </c>
      <c r="D31" s="202">
        <v>272.63</v>
      </c>
      <c r="E31" s="397">
        <v>0</v>
      </c>
      <c r="F31" s="208">
        <f t="shared" si="4"/>
        <v>0</v>
      </c>
      <c r="G31" s="206">
        <f t="shared" si="5"/>
        <v>0</v>
      </c>
      <c r="H31" s="210">
        <f t="shared" si="6"/>
        <v>0</v>
      </c>
      <c r="I31" s="356">
        <v>0</v>
      </c>
      <c r="J31" s="357">
        <v>0</v>
      </c>
      <c r="K31" s="358">
        <v>0</v>
      </c>
      <c r="L31" s="397">
        <v>0</v>
      </c>
      <c r="M31" s="208">
        <f t="shared" si="7"/>
        <v>0</v>
      </c>
      <c r="N31" s="206">
        <f t="shared" si="8"/>
        <v>0</v>
      </c>
      <c r="O31" s="210">
        <f t="shared" si="9"/>
        <v>0</v>
      </c>
      <c r="P31" s="356">
        <v>0</v>
      </c>
      <c r="Q31" s="357">
        <v>0</v>
      </c>
      <c r="R31" s="358">
        <v>0</v>
      </c>
      <c r="S31" s="451">
        <v>10.57</v>
      </c>
      <c r="T31" s="208">
        <f t="shared" si="10"/>
        <v>803</v>
      </c>
      <c r="U31" s="206">
        <f t="shared" si="11"/>
        <v>204</v>
      </c>
      <c r="V31" s="210">
        <f t="shared" si="12"/>
        <v>120</v>
      </c>
      <c r="W31" s="356">
        <v>0.71224165341812395</v>
      </c>
      <c r="X31" s="357">
        <v>0.18124006359300476</v>
      </c>
      <c r="Y31" s="358">
        <v>0.10651828298887123</v>
      </c>
      <c r="Z31" s="397">
        <v>3.71</v>
      </c>
      <c r="AA31" s="208">
        <f t="shared" si="13"/>
        <v>316</v>
      </c>
      <c r="AB31" s="206">
        <f t="shared" si="14"/>
        <v>0</v>
      </c>
      <c r="AC31" s="210">
        <f t="shared" si="15"/>
        <v>241</v>
      </c>
      <c r="AD31" s="356">
        <v>0.5676100628930818</v>
      </c>
      <c r="AE31" s="357">
        <v>0</v>
      </c>
      <c r="AF31" s="358">
        <v>0.43238993710691825</v>
      </c>
      <c r="AG31" s="397"/>
      <c r="AH31" s="213">
        <v>724.33473318078154</v>
      </c>
      <c r="AI31" s="214">
        <v>581.27017468317774</v>
      </c>
      <c r="AJ31" s="216">
        <v>2416.3265982469306</v>
      </c>
      <c r="AK31" s="368">
        <v>0.32188527584947024</v>
      </c>
      <c r="AL31" s="369">
        <v>0.15856777493606139</v>
      </c>
      <c r="AM31" s="370">
        <v>0.51954694921446842</v>
      </c>
    </row>
    <row r="32" spans="1:39">
      <c r="A32" s="198" t="s">
        <v>828</v>
      </c>
      <c r="B32" s="201" t="s">
        <v>898</v>
      </c>
      <c r="C32" s="204">
        <v>272.63</v>
      </c>
      <c r="D32" s="202">
        <v>281.41000000000003</v>
      </c>
      <c r="E32" s="397">
        <v>0</v>
      </c>
      <c r="F32" s="208">
        <f t="shared" si="4"/>
        <v>0</v>
      </c>
      <c r="G32" s="206">
        <f t="shared" si="5"/>
        <v>0</v>
      </c>
      <c r="H32" s="210">
        <f t="shared" si="6"/>
        <v>0</v>
      </c>
      <c r="I32" s="356">
        <v>0</v>
      </c>
      <c r="J32" s="357">
        <v>0</v>
      </c>
      <c r="K32" s="358">
        <v>0</v>
      </c>
      <c r="L32" s="397">
        <v>0</v>
      </c>
      <c r="M32" s="208">
        <f t="shared" si="7"/>
        <v>0</v>
      </c>
      <c r="N32" s="206">
        <f t="shared" si="8"/>
        <v>0</v>
      </c>
      <c r="O32" s="210">
        <f t="shared" si="9"/>
        <v>0</v>
      </c>
      <c r="P32" s="356">
        <v>0</v>
      </c>
      <c r="Q32" s="357">
        <v>0</v>
      </c>
      <c r="R32" s="358">
        <v>0</v>
      </c>
      <c r="S32" s="451">
        <v>10.57</v>
      </c>
      <c r="T32" s="208">
        <f t="shared" si="10"/>
        <v>803</v>
      </c>
      <c r="U32" s="206">
        <f t="shared" si="11"/>
        <v>204</v>
      </c>
      <c r="V32" s="210">
        <f t="shared" si="12"/>
        <v>120</v>
      </c>
      <c r="W32" s="356">
        <v>0.71224165341812395</v>
      </c>
      <c r="X32" s="357">
        <v>0.18124006359300476</v>
      </c>
      <c r="Y32" s="358">
        <v>0.10651828298887123</v>
      </c>
      <c r="Z32" s="397">
        <v>3.71</v>
      </c>
      <c r="AA32" s="208">
        <f t="shared" si="13"/>
        <v>316</v>
      </c>
      <c r="AB32" s="206">
        <f t="shared" si="14"/>
        <v>0</v>
      </c>
      <c r="AC32" s="210">
        <f t="shared" si="15"/>
        <v>241</v>
      </c>
      <c r="AD32" s="356">
        <v>0.5676100628930818</v>
      </c>
      <c r="AE32" s="357">
        <v>0</v>
      </c>
      <c r="AF32" s="358">
        <v>0.43238993710691825</v>
      </c>
      <c r="AG32" s="397"/>
      <c r="AH32" s="213">
        <v>724.33473318078154</v>
      </c>
      <c r="AI32" s="214">
        <v>592.53510054913079</v>
      </c>
      <c r="AJ32" s="216">
        <v>2416.3265982469306</v>
      </c>
      <c r="AK32" s="368">
        <v>0.32200292397660818</v>
      </c>
      <c r="AL32" s="369">
        <v>0.15826023391812866</v>
      </c>
      <c r="AM32" s="370">
        <v>0.51973684210526316</v>
      </c>
    </row>
    <row r="33" spans="1:39">
      <c r="A33" s="217" t="s">
        <v>829</v>
      </c>
      <c r="B33" s="218" t="s">
        <v>899</v>
      </c>
      <c r="C33" s="219">
        <v>281.41000000000003</v>
      </c>
      <c r="D33" s="220">
        <v>289.25</v>
      </c>
      <c r="E33" s="398">
        <v>0</v>
      </c>
      <c r="F33" s="221">
        <f t="shared" si="4"/>
        <v>0</v>
      </c>
      <c r="G33" s="222">
        <f t="shared" si="5"/>
        <v>0</v>
      </c>
      <c r="H33" s="223">
        <f t="shared" si="6"/>
        <v>0</v>
      </c>
      <c r="I33" s="359">
        <v>0</v>
      </c>
      <c r="J33" s="360">
        <v>0</v>
      </c>
      <c r="K33" s="361">
        <v>0</v>
      </c>
      <c r="L33" s="398">
        <v>0</v>
      </c>
      <c r="M33" s="221">
        <f t="shared" si="7"/>
        <v>0</v>
      </c>
      <c r="N33" s="222">
        <f t="shared" si="8"/>
        <v>0</v>
      </c>
      <c r="O33" s="223">
        <f t="shared" si="9"/>
        <v>0</v>
      </c>
      <c r="P33" s="359">
        <v>0</v>
      </c>
      <c r="Q33" s="360">
        <v>0</v>
      </c>
      <c r="R33" s="361">
        <v>0</v>
      </c>
      <c r="S33" s="449">
        <v>10.57</v>
      </c>
      <c r="T33" s="221">
        <f t="shared" si="10"/>
        <v>803</v>
      </c>
      <c r="U33" s="222">
        <f t="shared" si="11"/>
        <v>204</v>
      </c>
      <c r="V33" s="223">
        <f t="shared" si="12"/>
        <v>120</v>
      </c>
      <c r="W33" s="359">
        <v>0.71224165341812395</v>
      </c>
      <c r="X33" s="360">
        <v>0.18124006359300476</v>
      </c>
      <c r="Y33" s="361">
        <v>0.10651828298887123</v>
      </c>
      <c r="Z33" s="398">
        <v>3.71</v>
      </c>
      <c r="AA33" s="221">
        <f t="shared" si="13"/>
        <v>316</v>
      </c>
      <c r="AB33" s="222">
        <f t="shared" si="14"/>
        <v>0</v>
      </c>
      <c r="AC33" s="223">
        <f t="shared" si="15"/>
        <v>241</v>
      </c>
      <c r="AD33" s="359">
        <v>0.5676100628930818</v>
      </c>
      <c r="AE33" s="360">
        <v>0</v>
      </c>
      <c r="AF33" s="361">
        <v>0.43238993710691825</v>
      </c>
      <c r="AG33" s="398"/>
      <c r="AH33" s="224">
        <v>724.33473318078154</v>
      </c>
      <c r="AI33" s="225">
        <v>591.40860796253548</v>
      </c>
      <c r="AJ33" s="226">
        <v>2416.3265982469306</v>
      </c>
      <c r="AK33" s="371">
        <v>0.32188527584947024</v>
      </c>
      <c r="AL33" s="372">
        <v>0.15856777493606139</v>
      </c>
      <c r="AM33" s="373">
        <v>0.51954694921446842</v>
      </c>
    </row>
    <row r="34" spans="1:39">
      <c r="A34" s="198" t="s">
        <v>830</v>
      </c>
      <c r="B34" s="201" t="s">
        <v>900</v>
      </c>
      <c r="C34" s="204">
        <v>289.25</v>
      </c>
      <c r="D34" s="202">
        <v>306.02999999999997</v>
      </c>
      <c r="E34" s="397">
        <v>0</v>
      </c>
      <c r="F34" s="208">
        <f t="shared" si="4"/>
        <v>0</v>
      </c>
      <c r="G34" s="206">
        <f t="shared" si="5"/>
        <v>0</v>
      </c>
      <c r="H34" s="210">
        <f t="shared" si="6"/>
        <v>0</v>
      </c>
      <c r="I34" s="356">
        <v>0</v>
      </c>
      <c r="J34" s="357">
        <v>0</v>
      </c>
      <c r="K34" s="358">
        <v>0</v>
      </c>
      <c r="L34" s="397">
        <v>0</v>
      </c>
      <c r="M34" s="208">
        <f t="shared" si="7"/>
        <v>0</v>
      </c>
      <c r="N34" s="206">
        <f t="shared" si="8"/>
        <v>0</v>
      </c>
      <c r="O34" s="210">
        <f t="shared" si="9"/>
        <v>0</v>
      </c>
      <c r="P34" s="356">
        <v>0</v>
      </c>
      <c r="Q34" s="357">
        <v>0</v>
      </c>
      <c r="R34" s="358">
        <v>0</v>
      </c>
      <c r="S34" s="451">
        <v>10.57</v>
      </c>
      <c r="T34" s="208">
        <f t="shared" si="10"/>
        <v>575</v>
      </c>
      <c r="U34" s="206">
        <f t="shared" si="11"/>
        <v>430</v>
      </c>
      <c r="V34" s="210">
        <f t="shared" si="12"/>
        <v>122</v>
      </c>
      <c r="W34" s="356">
        <v>0.51033386327503971</v>
      </c>
      <c r="X34" s="357">
        <v>0.38155802861685217</v>
      </c>
      <c r="Y34" s="358">
        <v>0.10810810810810811</v>
      </c>
      <c r="Z34" s="397">
        <v>3.71</v>
      </c>
      <c r="AA34" s="208">
        <f t="shared" si="13"/>
        <v>316</v>
      </c>
      <c r="AB34" s="206">
        <f t="shared" si="14"/>
        <v>0</v>
      </c>
      <c r="AC34" s="210">
        <f t="shared" si="15"/>
        <v>241</v>
      </c>
      <c r="AD34" s="356">
        <v>0.5676100628930818</v>
      </c>
      <c r="AE34" s="357">
        <v>0</v>
      </c>
      <c r="AF34" s="358">
        <v>0.43238993710691825</v>
      </c>
      <c r="AG34" s="397"/>
      <c r="AH34" s="213">
        <v>716.44928507461441</v>
      </c>
      <c r="AI34" s="214">
        <v>590.28211537594018</v>
      </c>
      <c r="AJ34" s="216">
        <v>1942.073219290307</v>
      </c>
      <c r="AK34" s="368">
        <v>0.32188527584947024</v>
      </c>
      <c r="AL34" s="369">
        <v>0.15856777493606139</v>
      </c>
      <c r="AM34" s="370">
        <v>0.51954694921446842</v>
      </c>
    </row>
    <row r="35" spans="1:39">
      <c r="A35" s="198" t="s">
        <v>831</v>
      </c>
      <c r="B35" s="201" t="s">
        <v>901</v>
      </c>
      <c r="C35" s="204">
        <v>306.02999999999997</v>
      </c>
      <c r="D35" s="202">
        <v>313.69</v>
      </c>
      <c r="E35" s="397">
        <v>0</v>
      </c>
      <c r="F35" s="208">
        <f t="shared" si="4"/>
        <v>0</v>
      </c>
      <c r="G35" s="206">
        <f t="shared" si="5"/>
        <v>0</v>
      </c>
      <c r="H35" s="210">
        <f t="shared" si="6"/>
        <v>0</v>
      </c>
      <c r="I35" s="356">
        <v>0</v>
      </c>
      <c r="J35" s="357">
        <v>0</v>
      </c>
      <c r="K35" s="358">
        <v>0</v>
      </c>
      <c r="L35" s="397">
        <v>0</v>
      </c>
      <c r="M35" s="208">
        <f t="shared" si="7"/>
        <v>0</v>
      </c>
      <c r="N35" s="206">
        <f t="shared" si="8"/>
        <v>0</v>
      </c>
      <c r="O35" s="210">
        <f t="shared" si="9"/>
        <v>0</v>
      </c>
      <c r="P35" s="356">
        <v>0</v>
      </c>
      <c r="Q35" s="357">
        <v>0</v>
      </c>
      <c r="R35" s="358">
        <v>0</v>
      </c>
      <c r="S35" s="451">
        <v>10.57</v>
      </c>
      <c r="T35" s="208">
        <f t="shared" si="10"/>
        <v>575</v>
      </c>
      <c r="U35" s="206">
        <f t="shared" si="11"/>
        <v>430</v>
      </c>
      <c r="V35" s="210">
        <f t="shared" si="12"/>
        <v>122</v>
      </c>
      <c r="W35" s="356">
        <v>0.51033386327503971</v>
      </c>
      <c r="X35" s="357">
        <v>0.38155802861685217</v>
      </c>
      <c r="Y35" s="358">
        <v>0.10810810810810811</v>
      </c>
      <c r="Z35" s="397">
        <v>3.71</v>
      </c>
      <c r="AA35" s="208">
        <f t="shared" si="13"/>
        <v>316</v>
      </c>
      <c r="AB35" s="206">
        <f t="shared" si="14"/>
        <v>0</v>
      </c>
      <c r="AC35" s="210">
        <f t="shared" si="15"/>
        <v>241</v>
      </c>
      <c r="AD35" s="356">
        <v>0.5676100628930818</v>
      </c>
      <c r="AE35" s="357">
        <v>0</v>
      </c>
      <c r="AF35" s="358">
        <v>0.43238993710691825</v>
      </c>
      <c r="AG35" s="397"/>
      <c r="AH35" s="213">
        <v>723.20824059418624</v>
      </c>
      <c r="AI35" s="214">
        <v>1055.5235536398015</v>
      </c>
      <c r="AJ35" s="216">
        <v>1880.1161270275652</v>
      </c>
      <c r="AK35" s="368">
        <v>0.32188527584947024</v>
      </c>
      <c r="AL35" s="369">
        <v>0.15856777493606139</v>
      </c>
      <c r="AM35" s="370">
        <v>0.51954694921446842</v>
      </c>
    </row>
    <row r="36" spans="1:39">
      <c r="A36" s="198" t="s">
        <v>832</v>
      </c>
      <c r="B36" s="201" t="s">
        <v>902</v>
      </c>
      <c r="C36" s="204">
        <v>313.69</v>
      </c>
      <c r="D36" s="202">
        <v>325.54000000000002</v>
      </c>
      <c r="E36" s="397">
        <v>0</v>
      </c>
      <c r="F36" s="208">
        <f t="shared" si="4"/>
        <v>0</v>
      </c>
      <c r="G36" s="206">
        <f t="shared" si="5"/>
        <v>0</v>
      </c>
      <c r="H36" s="210">
        <f t="shared" si="6"/>
        <v>0</v>
      </c>
      <c r="I36" s="356">
        <v>0</v>
      </c>
      <c r="J36" s="357">
        <v>0</v>
      </c>
      <c r="K36" s="358">
        <v>0</v>
      </c>
      <c r="L36" s="397">
        <v>0</v>
      </c>
      <c r="M36" s="208">
        <f t="shared" si="7"/>
        <v>0</v>
      </c>
      <c r="N36" s="206">
        <f t="shared" si="8"/>
        <v>0</v>
      </c>
      <c r="O36" s="210">
        <f t="shared" si="9"/>
        <v>0</v>
      </c>
      <c r="P36" s="356">
        <v>0</v>
      </c>
      <c r="Q36" s="357">
        <v>0</v>
      </c>
      <c r="R36" s="358">
        <v>0</v>
      </c>
      <c r="S36" s="451">
        <v>10.57</v>
      </c>
      <c r="T36" s="208">
        <f t="shared" si="10"/>
        <v>574</v>
      </c>
      <c r="U36" s="206">
        <f t="shared" si="11"/>
        <v>431</v>
      </c>
      <c r="V36" s="210">
        <f t="shared" si="12"/>
        <v>122</v>
      </c>
      <c r="W36" s="356">
        <v>0.50955414012738853</v>
      </c>
      <c r="X36" s="357">
        <v>0.38216560509554143</v>
      </c>
      <c r="Y36" s="358">
        <v>0.10828025477707007</v>
      </c>
      <c r="Z36" s="397">
        <v>3.71</v>
      </c>
      <c r="AA36" s="208">
        <f t="shared" si="13"/>
        <v>316</v>
      </c>
      <c r="AB36" s="206">
        <f t="shared" si="14"/>
        <v>0</v>
      </c>
      <c r="AC36" s="210">
        <f t="shared" si="15"/>
        <v>240</v>
      </c>
      <c r="AD36" s="356">
        <v>0.56850393700787405</v>
      </c>
      <c r="AE36" s="357">
        <v>0</v>
      </c>
      <c r="AF36" s="358">
        <v>0.43149606299212601</v>
      </c>
      <c r="AG36" s="397"/>
      <c r="AH36" s="213">
        <v>724.33473318078154</v>
      </c>
      <c r="AI36" s="214">
        <v>1123.1131088355198</v>
      </c>
      <c r="AJ36" s="216">
        <v>1882.3691122007558</v>
      </c>
      <c r="AK36" s="368">
        <v>0.33406432748538012</v>
      </c>
      <c r="AL36" s="369">
        <v>0.14619883040935672</v>
      </c>
      <c r="AM36" s="370">
        <v>0.51973684210526316</v>
      </c>
    </row>
    <row r="37" spans="1:39">
      <c r="A37" s="217" t="s">
        <v>833</v>
      </c>
      <c r="B37" s="218" t="s">
        <v>903</v>
      </c>
      <c r="C37" s="219">
        <v>325.54000000000002</v>
      </c>
      <c r="D37" s="220">
        <v>345.25</v>
      </c>
      <c r="E37" s="398">
        <v>0</v>
      </c>
      <c r="F37" s="221">
        <f t="shared" si="4"/>
        <v>0</v>
      </c>
      <c r="G37" s="222">
        <f t="shared" si="5"/>
        <v>0</v>
      </c>
      <c r="H37" s="223">
        <f t="shared" si="6"/>
        <v>0</v>
      </c>
      <c r="I37" s="359">
        <v>0</v>
      </c>
      <c r="J37" s="360">
        <v>0</v>
      </c>
      <c r="K37" s="361">
        <v>0</v>
      </c>
      <c r="L37" s="398">
        <v>0</v>
      </c>
      <c r="M37" s="221">
        <f t="shared" si="7"/>
        <v>0</v>
      </c>
      <c r="N37" s="222">
        <f t="shared" si="8"/>
        <v>0</v>
      </c>
      <c r="O37" s="223">
        <f t="shared" si="9"/>
        <v>0</v>
      </c>
      <c r="P37" s="359">
        <v>0</v>
      </c>
      <c r="Q37" s="360">
        <v>0</v>
      </c>
      <c r="R37" s="361">
        <v>0</v>
      </c>
      <c r="S37" s="449">
        <v>10.57</v>
      </c>
      <c r="T37" s="221">
        <f t="shared" si="10"/>
        <v>574</v>
      </c>
      <c r="U37" s="222">
        <f t="shared" si="11"/>
        <v>431</v>
      </c>
      <c r="V37" s="223">
        <f t="shared" si="12"/>
        <v>122</v>
      </c>
      <c r="W37" s="359">
        <v>0.50955414012738853</v>
      </c>
      <c r="X37" s="360">
        <v>0.38216560509554143</v>
      </c>
      <c r="Y37" s="361">
        <v>0.10828025477707007</v>
      </c>
      <c r="Z37" s="398">
        <v>3.71</v>
      </c>
      <c r="AA37" s="221">
        <f t="shared" si="13"/>
        <v>316</v>
      </c>
      <c r="AB37" s="222">
        <f t="shared" si="14"/>
        <v>0</v>
      </c>
      <c r="AC37" s="223">
        <f t="shared" si="15"/>
        <v>241</v>
      </c>
      <c r="AD37" s="359">
        <v>0.5676100628930818</v>
      </c>
      <c r="AE37" s="360">
        <v>0</v>
      </c>
      <c r="AF37" s="361">
        <v>0.43238993710691825</v>
      </c>
      <c r="AG37" s="398"/>
      <c r="AH37" s="224">
        <v>724.33473318078154</v>
      </c>
      <c r="AI37" s="225">
        <v>1123.1131088355198</v>
      </c>
      <c r="AJ37" s="226">
        <v>1884.6220973739464</v>
      </c>
      <c r="AK37" s="371">
        <v>0.33382030679327979</v>
      </c>
      <c r="AL37" s="372">
        <v>8.7655222790357923E-2</v>
      </c>
      <c r="AM37" s="373">
        <v>0.57852447041636235</v>
      </c>
    </row>
    <row r="38" spans="1:39">
      <c r="A38" s="198" t="s">
        <v>834</v>
      </c>
      <c r="B38" s="201" t="s">
        <v>904</v>
      </c>
      <c r="C38" s="204">
        <v>345.25</v>
      </c>
      <c r="D38" s="202">
        <v>350.16</v>
      </c>
      <c r="E38" s="397">
        <v>0</v>
      </c>
      <c r="F38" s="208">
        <f t="shared" si="4"/>
        <v>0</v>
      </c>
      <c r="G38" s="206">
        <f t="shared" si="5"/>
        <v>0</v>
      </c>
      <c r="H38" s="210">
        <f t="shared" si="6"/>
        <v>0</v>
      </c>
      <c r="I38" s="356">
        <v>0</v>
      </c>
      <c r="J38" s="357">
        <v>0</v>
      </c>
      <c r="K38" s="358">
        <v>0</v>
      </c>
      <c r="L38" s="397">
        <v>0</v>
      </c>
      <c r="M38" s="208">
        <f t="shared" si="7"/>
        <v>0</v>
      </c>
      <c r="N38" s="206">
        <f t="shared" si="8"/>
        <v>0</v>
      </c>
      <c r="O38" s="210">
        <f t="shared" si="9"/>
        <v>0</v>
      </c>
      <c r="P38" s="356">
        <v>0</v>
      </c>
      <c r="Q38" s="357">
        <v>0</v>
      </c>
      <c r="R38" s="358">
        <v>0</v>
      </c>
      <c r="S38" s="451">
        <v>10.57</v>
      </c>
      <c r="T38" s="208">
        <f t="shared" si="10"/>
        <v>576</v>
      </c>
      <c r="U38" s="206">
        <f t="shared" si="11"/>
        <v>429</v>
      </c>
      <c r="V38" s="210">
        <f t="shared" si="12"/>
        <v>122</v>
      </c>
      <c r="W38" s="356">
        <v>0.51111111111111107</v>
      </c>
      <c r="X38" s="357">
        <v>0.38095238095238093</v>
      </c>
      <c r="Y38" s="358">
        <v>0.10793650793650794</v>
      </c>
      <c r="Z38" s="397">
        <v>3.71</v>
      </c>
      <c r="AA38" s="208">
        <f t="shared" si="13"/>
        <v>316</v>
      </c>
      <c r="AB38" s="206">
        <f t="shared" si="14"/>
        <v>0</v>
      </c>
      <c r="AC38" s="210">
        <f t="shared" si="15"/>
        <v>241</v>
      </c>
      <c r="AD38" s="356">
        <v>0.5676100628930818</v>
      </c>
      <c r="AE38" s="357">
        <v>0</v>
      </c>
      <c r="AF38" s="358">
        <v>0.43238993710691825</v>
      </c>
      <c r="AG38" s="397"/>
      <c r="AH38" s="213">
        <v>716.44928507461441</v>
      </c>
      <c r="AI38" s="214">
        <v>1124.2396014221151</v>
      </c>
      <c r="AJ38" s="216">
        <v>1883.4956047873511</v>
      </c>
      <c r="AK38" s="368">
        <v>0.33430656934306568</v>
      </c>
      <c r="AL38" s="369">
        <v>0.11313868613138686</v>
      </c>
      <c r="AM38" s="370">
        <v>0.55255474452554743</v>
      </c>
    </row>
    <row r="39" spans="1:39">
      <c r="A39" s="198" t="s">
        <v>835</v>
      </c>
      <c r="B39" s="201" t="s">
        <v>905</v>
      </c>
      <c r="C39" s="204">
        <v>350.16</v>
      </c>
      <c r="D39" s="202">
        <v>359.96</v>
      </c>
      <c r="E39" s="397">
        <v>0</v>
      </c>
      <c r="F39" s="208">
        <f t="shared" si="4"/>
        <v>0</v>
      </c>
      <c r="G39" s="206">
        <f t="shared" si="5"/>
        <v>0</v>
      </c>
      <c r="H39" s="210">
        <f t="shared" si="6"/>
        <v>0</v>
      </c>
      <c r="I39" s="356">
        <v>0</v>
      </c>
      <c r="J39" s="357">
        <v>0</v>
      </c>
      <c r="K39" s="358">
        <v>0</v>
      </c>
      <c r="L39" s="397">
        <v>0</v>
      </c>
      <c r="M39" s="208">
        <f t="shared" si="7"/>
        <v>0</v>
      </c>
      <c r="N39" s="206">
        <f t="shared" si="8"/>
        <v>0</v>
      </c>
      <c r="O39" s="210">
        <f t="shared" si="9"/>
        <v>0</v>
      </c>
      <c r="P39" s="356">
        <v>0</v>
      </c>
      <c r="Q39" s="357">
        <v>0</v>
      </c>
      <c r="R39" s="358">
        <v>0</v>
      </c>
      <c r="S39" s="451">
        <v>10.57</v>
      </c>
      <c r="T39" s="208">
        <f t="shared" si="10"/>
        <v>575</v>
      </c>
      <c r="U39" s="206">
        <f t="shared" si="11"/>
        <v>429</v>
      </c>
      <c r="V39" s="210">
        <f t="shared" si="12"/>
        <v>123</v>
      </c>
      <c r="W39" s="356">
        <v>0.51030110935023776</v>
      </c>
      <c r="X39" s="357">
        <v>0.38034865293185421</v>
      </c>
      <c r="Y39" s="358">
        <v>0.10935023771790808</v>
      </c>
      <c r="Z39" s="397">
        <v>3.71</v>
      </c>
      <c r="AA39" s="208">
        <f t="shared" si="13"/>
        <v>316</v>
      </c>
      <c r="AB39" s="206">
        <f t="shared" si="14"/>
        <v>0</v>
      </c>
      <c r="AC39" s="210">
        <f t="shared" si="15"/>
        <v>240</v>
      </c>
      <c r="AD39" s="356">
        <v>0.56828885400313967</v>
      </c>
      <c r="AE39" s="357">
        <v>0</v>
      </c>
      <c r="AF39" s="358">
        <v>0.43171114599686028</v>
      </c>
      <c r="AG39" s="397"/>
      <c r="AH39" s="213">
        <v>716.44928507461441</v>
      </c>
      <c r="AI39" s="214">
        <v>1124.2396014221151</v>
      </c>
      <c r="AJ39" s="216">
        <v>1881.2426196141605</v>
      </c>
      <c r="AK39" s="368">
        <v>0.25898752751283932</v>
      </c>
      <c r="AL39" s="369">
        <v>0.22560528246515041</v>
      </c>
      <c r="AM39" s="370">
        <v>0.5154071900220103</v>
      </c>
    </row>
    <row r="40" spans="1:39">
      <c r="A40" s="198" t="s">
        <v>836</v>
      </c>
      <c r="B40" s="201" t="s">
        <v>906</v>
      </c>
      <c r="C40" s="204">
        <v>359.96</v>
      </c>
      <c r="D40" s="202">
        <v>362.1</v>
      </c>
      <c r="E40" s="397">
        <v>0</v>
      </c>
      <c r="F40" s="208">
        <f t="shared" si="4"/>
        <v>0</v>
      </c>
      <c r="G40" s="206">
        <f t="shared" si="5"/>
        <v>0</v>
      </c>
      <c r="H40" s="210">
        <f t="shared" si="6"/>
        <v>0</v>
      </c>
      <c r="I40" s="356">
        <v>0</v>
      </c>
      <c r="J40" s="357">
        <v>0</v>
      </c>
      <c r="K40" s="358">
        <v>0</v>
      </c>
      <c r="L40" s="397">
        <v>0</v>
      </c>
      <c r="M40" s="208">
        <f t="shared" si="7"/>
        <v>0</v>
      </c>
      <c r="N40" s="206">
        <f t="shared" si="8"/>
        <v>0</v>
      </c>
      <c r="O40" s="210">
        <f t="shared" si="9"/>
        <v>0</v>
      </c>
      <c r="P40" s="356">
        <v>0</v>
      </c>
      <c r="Q40" s="357">
        <v>0</v>
      </c>
      <c r="R40" s="358">
        <v>0</v>
      </c>
      <c r="S40" s="451">
        <v>10.57</v>
      </c>
      <c r="T40" s="208">
        <f t="shared" si="10"/>
        <v>576</v>
      </c>
      <c r="U40" s="206">
        <f t="shared" si="11"/>
        <v>428</v>
      </c>
      <c r="V40" s="210">
        <f t="shared" si="12"/>
        <v>123</v>
      </c>
      <c r="W40" s="356">
        <v>0.51107594936708856</v>
      </c>
      <c r="X40" s="357">
        <v>0.379746835443038</v>
      </c>
      <c r="Y40" s="358">
        <v>0.10917721518987342</v>
      </c>
      <c r="Z40" s="397">
        <v>3.71</v>
      </c>
      <c r="AA40" s="208">
        <f t="shared" si="13"/>
        <v>316</v>
      </c>
      <c r="AB40" s="206">
        <f t="shared" si="14"/>
        <v>0</v>
      </c>
      <c r="AC40" s="210">
        <f t="shared" si="15"/>
        <v>240</v>
      </c>
      <c r="AD40" s="356">
        <v>0.56828885400313967</v>
      </c>
      <c r="AE40" s="357">
        <v>0</v>
      </c>
      <c r="AF40" s="358">
        <v>0.43171114599686028</v>
      </c>
      <c r="AG40" s="397"/>
      <c r="AH40" s="213">
        <v>716.44928507461441</v>
      </c>
      <c r="AI40" s="214">
        <v>1126.4925865953057</v>
      </c>
      <c r="AJ40" s="216">
        <v>1881.2426196141605</v>
      </c>
      <c r="AK40" s="368">
        <v>0.25852585258525851</v>
      </c>
      <c r="AL40" s="369">
        <v>0.22442244224422442</v>
      </c>
      <c r="AM40" s="370">
        <v>0.51705170517051702</v>
      </c>
    </row>
    <row r="41" spans="1:39">
      <c r="A41" s="217" t="s">
        <v>837</v>
      </c>
      <c r="B41" s="218" t="s">
        <v>907</v>
      </c>
      <c r="C41" s="219">
        <v>362.1</v>
      </c>
      <c r="D41" s="220">
        <v>365.29</v>
      </c>
      <c r="E41" s="398">
        <v>0</v>
      </c>
      <c r="F41" s="221">
        <f t="shared" si="4"/>
        <v>0</v>
      </c>
      <c r="G41" s="222">
        <f t="shared" si="5"/>
        <v>0</v>
      </c>
      <c r="H41" s="223">
        <f t="shared" si="6"/>
        <v>0</v>
      </c>
      <c r="I41" s="359">
        <v>0</v>
      </c>
      <c r="J41" s="360">
        <v>0</v>
      </c>
      <c r="K41" s="361">
        <v>0</v>
      </c>
      <c r="L41" s="398">
        <v>0</v>
      </c>
      <c r="M41" s="221">
        <f t="shared" si="7"/>
        <v>0</v>
      </c>
      <c r="N41" s="222">
        <f t="shared" si="8"/>
        <v>0</v>
      </c>
      <c r="O41" s="223">
        <f t="shared" si="9"/>
        <v>0</v>
      </c>
      <c r="P41" s="359">
        <v>0</v>
      </c>
      <c r="Q41" s="360">
        <v>0</v>
      </c>
      <c r="R41" s="361">
        <v>0</v>
      </c>
      <c r="S41" s="449">
        <v>10.57</v>
      </c>
      <c r="T41" s="221">
        <f t="shared" si="10"/>
        <v>576</v>
      </c>
      <c r="U41" s="222">
        <f t="shared" si="11"/>
        <v>431</v>
      </c>
      <c r="V41" s="223">
        <f t="shared" si="12"/>
        <v>120</v>
      </c>
      <c r="W41" s="359">
        <v>0.51114649681528668</v>
      </c>
      <c r="X41" s="360">
        <v>0.38216560509554143</v>
      </c>
      <c r="Y41" s="361">
        <v>0.10668789808917198</v>
      </c>
      <c r="Z41" s="398">
        <v>3.71</v>
      </c>
      <c r="AA41" s="221">
        <f t="shared" si="13"/>
        <v>316</v>
      </c>
      <c r="AB41" s="222">
        <f t="shared" si="14"/>
        <v>0</v>
      </c>
      <c r="AC41" s="223">
        <f t="shared" si="15"/>
        <v>241</v>
      </c>
      <c r="AD41" s="359">
        <v>0.5676100628930818</v>
      </c>
      <c r="AE41" s="360">
        <v>0</v>
      </c>
      <c r="AF41" s="361">
        <v>0.43238993710691825</v>
      </c>
      <c r="AG41" s="398"/>
      <c r="AH41" s="224">
        <v>2.2529851731906114</v>
      </c>
      <c r="AI41" s="225">
        <v>2.2529851731906114</v>
      </c>
      <c r="AJ41" s="226">
        <v>58.577614502955896</v>
      </c>
      <c r="AK41" s="371">
        <v>0.48979591836734693</v>
      </c>
      <c r="AL41" s="372">
        <v>2.0408163265306121E-2</v>
      </c>
      <c r="AM41" s="373">
        <v>0.48979591836734693</v>
      </c>
    </row>
    <row r="42" spans="1:39">
      <c r="A42" s="198" t="s">
        <v>838</v>
      </c>
      <c r="B42" s="201" t="s">
        <v>908</v>
      </c>
      <c r="C42" s="204">
        <v>365.29</v>
      </c>
      <c r="D42" s="202">
        <v>367.99</v>
      </c>
      <c r="E42" s="397">
        <v>0</v>
      </c>
      <c r="F42" s="208">
        <f t="shared" si="4"/>
        <v>0</v>
      </c>
      <c r="G42" s="206">
        <f t="shared" si="5"/>
        <v>0</v>
      </c>
      <c r="H42" s="210">
        <f t="shared" si="6"/>
        <v>0</v>
      </c>
      <c r="I42" s="356">
        <v>0</v>
      </c>
      <c r="J42" s="357">
        <v>0</v>
      </c>
      <c r="K42" s="358">
        <v>0</v>
      </c>
      <c r="L42" s="397">
        <v>0</v>
      </c>
      <c r="M42" s="208">
        <f t="shared" si="7"/>
        <v>0</v>
      </c>
      <c r="N42" s="206">
        <f t="shared" si="8"/>
        <v>0</v>
      </c>
      <c r="O42" s="210">
        <f t="shared" si="9"/>
        <v>0</v>
      </c>
      <c r="P42" s="356">
        <v>1</v>
      </c>
      <c r="Q42" s="357">
        <v>0</v>
      </c>
      <c r="R42" s="358">
        <v>0</v>
      </c>
      <c r="S42" s="451">
        <v>10.86</v>
      </c>
      <c r="T42" s="208">
        <f t="shared" si="10"/>
        <v>710</v>
      </c>
      <c r="U42" s="206">
        <f t="shared" si="11"/>
        <v>368</v>
      </c>
      <c r="V42" s="210">
        <f t="shared" si="12"/>
        <v>80</v>
      </c>
      <c r="W42" s="356">
        <v>0.61309523809523814</v>
      </c>
      <c r="X42" s="357">
        <v>0.31746031746031744</v>
      </c>
      <c r="Y42" s="358">
        <v>6.9444444444444448E-2</v>
      </c>
      <c r="Z42" s="397">
        <v>3.71</v>
      </c>
      <c r="AA42" s="208">
        <f t="shared" si="13"/>
        <v>320</v>
      </c>
      <c r="AB42" s="206">
        <f t="shared" si="14"/>
        <v>0</v>
      </c>
      <c r="AC42" s="210">
        <f t="shared" si="15"/>
        <v>236</v>
      </c>
      <c r="AD42" s="356">
        <v>0.57536466774716366</v>
      </c>
      <c r="AE42" s="357">
        <v>0</v>
      </c>
      <c r="AF42" s="358">
        <v>0.42463533225283628</v>
      </c>
      <c r="AG42" s="397">
        <v>0</v>
      </c>
      <c r="AH42" s="213">
        <v>0</v>
      </c>
      <c r="AI42" s="214">
        <v>0</v>
      </c>
      <c r="AJ42" s="216">
        <v>0</v>
      </c>
      <c r="AK42" s="368">
        <v>1</v>
      </c>
      <c r="AL42" s="369">
        <v>0</v>
      </c>
      <c r="AM42" s="370">
        <v>0</v>
      </c>
    </row>
    <row r="43" spans="1:39">
      <c r="A43" s="198" t="s">
        <v>839</v>
      </c>
      <c r="B43" s="201" t="s">
        <v>909</v>
      </c>
      <c r="C43" s="204">
        <v>367.99</v>
      </c>
      <c r="D43" s="202">
        <v>375.29</v>
      </c>
      <c r="E43" s="397">
        <v>0</v>
      </c>
      <c r="F43" s="208">
        <f t="shared" si="4"/>
        <v>0</v>
      </c>
      <c r="G43" s="206">
        <f t="shared" si="5"/>
        <v>0</v>
      </c>
      <c r="H43" s="210">
        <f t="shared" si="6"/>
        <v>0</v>
      </c>
      <c r="I43" s="356">
        <v>0</v>
      </c>
      <c r="J43" s="357">
        <v>0</v>
      </c>
      <c r="K43" s="358">
        <v>0</v>
      </c>
      <c r="L43" s="397">
        <v>0</v>
      </c>
      <c r="M43" s="208">
        <f t="shared" si="7"/>
        <v>0</v>
      </c>
      <c r="N43" s="206">
        <f t="shared" si="8"/>
        <v>0</v>
      </c>
      <c r="O43" s="210">
        <f t="shared" si="9"/>
        <v>0</v>
      </c>
      <c r="P43" s="356">
        <v>1</v>
      </c>
      <c r="Q43" s="357">
        <v>0</v>
      </c>
      <c r="R43" s="358">
        <v>0</v>
      </c>
      <c r="S43" s="451">
        <v>10.86</v>
      </c>
      <c r="T43" s="208">
        <f t="shared" si="10"/>
        <v>711</v>
      </c>
      <c r="U43" s="206">
        <f t="shared" si="11"/>
        <v>367</v>
      </c>
      <c r="V43" s="210">
        <f t="shared" si="12"/>
        <v>80</v>
      </c>
      <c r="W43" s="356">
        <v>0.61386138613861385</v>
      </c>
      <c r="X43" s="357">
        <v>0.31683168316831684</v>
      </c>
      <c r="Y43" s="358">
        <v>6.9306930693069313E-2</v>
      </c>
      <c r="Z43" s="397">
        <v>3.71</v>
      </c>
      <c r="AA43" s="208">
        <f t="shared" si="13"/>
        <v>320</v>
      </c>
      <c r="AB43" s="206">
        <f t="shared" si="14"/>
        <v>0</v>
      </c>
      <c r="AC43" s="210">
        <f t="shared" si="15"/>
        <v>237</v>
      </c>
      <c r="AD43" s="356">
        <v>0.57443365695792881</v>
      </c>
      <c r="AE43" s="357">
        <v>0</v>
      </c>
      <c r="AF43" s="358">
        <v>0.42556634304207119</v>
      </c>
      <c r="AG43" s="397">
        <v>0</v>
      </c>
      <c r="AH43" s="213">
        <v>0</v>
      </c>
      <c r="AI43" s="214">
        <v>0</v>
      </c>
      <c r="AJ43" s="216">
        <v>0</v>
      </c>
      <c r="AK43" s="368">
        <v>0.25943600867678956</v>
      </c>
      <c r="AL43" s="369">
        <v>0.2017353579175705</v>
      </c>
      <c r="AM43" s="370">
        <v>0.53882863340563991</v>
      </c>
    </row>
    <row r="44" spans="1:39">
      <c r="A44" s="198" t="s">
        <v>840</v>
      </c>
      <c r="B44" s="201" t="s">
        <v>910</v>
      </c>
      <c r="C44" s="204">
        <v>375.29</v>
      </c>
      <c r="D44" s="202">
        <v>385.1</v>
      </c>
      <c r="E44" s="397">
        <v>0</v>
      </c>
      <c r="F44" s="208">
        <f t="shared" si="4"/>
        <v>0</v>
      </c>
      <c r="G44" s="206">
        <f t="shared" si="5"/>
        <v>0</v>
      </c>
      <c r="H44" s="210">
        <f t="shared" si="6"/>
        <v>0</v>
      </c>
      <c r="I44" s="356">
        <v>0</v>
      </c>
      <c r="J44" s="357">
        <v>0</v>
      </c>
      <c r="K44" s="358">
        <v>0</v>
      </c>
      <c r="L44" s="397">
        <v>0</v>
      </c>
      <c r="M44" s="208">
        <f t="shared" si="7"/>
        <v>0</v>
      </c>
      <c r="N44" s="206">
        <f t="shared" si="8"/>
        <v>0</v>
      </c>
      <c r="O44" s="210">
        <f t="shared" si="9"/>
        <v>0</v>
      </c>
      <c r="P44" s="356">
        <v>1</v>
      </c>
      <c r="Q44" s="357">
        <v>0</v>
      </c>
      <c r="R44" s="358">
        <v>0</v>
      </c>
      <c r="S44" s="451">
        <v>10.86</v>
      </c>
      <c r="T44" s="208">
        <f t="shared" si="10"/>
        <v>825</v>
      </c>
      <c r="U44" s="206">
        <f t="shared" si="11"/>
        <v>253</v>
      </c>
      <c r="V44" s="210">
        <f t="shared" si="12"/>
        <v>80</v>
      </c>
      <c r="W44" s="356">
        <v>0.71273445212240871</v>
      </c>
      <c r="X44" s="357">
        <v>0.21816386969397827</v>
      </c>
      <c r="Y44" s="358">
        <v>6.9101678183613027E-2</v>
      </c>
      <c r="Z44" s="397">
        <v>3.71</v>
      </c>
      <c r="AA44" s="208">
        <f t="shared" si="13"/>
        <v>315</v>
      </c>
      <c r="AB44" s="206">
        <f t="shared" si="14"/>
        <v>0</v>
      </c>
      <c r="AC44" s="210">
        <f t="shared" si="15"/>
        <v>242</v>
      </c>
      <c r="AD44" s="356">
        <v>0.56597774244833066</v>
      </c>
      <c r="AE44" s="357">
        <v>0</v>
      </c>
      <c r="AF44" s="358">
        <v>0.43402225755166934</v>
      </c>
      <c r="AG44" s="397"/>
      <c r="AH44" s="213">
        <v>726.58771835397215</v>
      </c>
      <c r="AI44" s="214">
        <v>1125.3660940087104</v>
      </c>
      <c r="AJ44" s="216">
        <v>1836.1829161503483</v>
      </c>
      <c r="AK44" s="368">
        <v>0.25996533795493937</v>
      </c>
      <c r="AL44" s="369">
        <v>0.20147313691507798</v>
      </c>
      <c r="AM44" s="370">
        <v>0.53856152512998268</v>
      </c>
    </row>
    <row r="45" spans="1:39">
      <c r="A45" s="217" t="s">
        <v>841</v>
      </c>
      <c r="B45" s="218" t="s">
        <v>911</v>
      </c>
      <c r="C45" s="219">
        <v>385.1</v>
      </c>
      <c r="D45" s="220">
        <v>396.47</v>
      </c>
      <c r="E45" s="398">
        <v>0</v>
      </c>
      <c r="F45" s="221">
        <f t="shared" si="4"/>
        <v>0</v>
      </c>
      <c r="G45" s="222">
        <f t="shared" si="5"/>
        <v>0</v>
      </c>
      <c r="H45" s="223">
        <f t="shared" si="6"/>
        <v>0</v>
      </c>
      <c r="I45" s="359">
        <v>0</v>
      </c>
      <c r="J45" s="360">
        <v>0</v>
      </c>
      <c r="K45" s="361">
        <v>0</v>
      </c>
      <c r="L45" s="398">
        <v>0</v>
      </c>
      <c r="M45" s="221">
        <f t="shared" si="7"/>
        <v>0</v>
      </c>
      <c r="N45" s="222">
        <f t="shared" si="8"/>
        <v>0</v>
      </c>
      <c r="O45" s="223">
        <f t="shared" si="9"/>
        <v>0</v>
      </c>
      <c r="P45" s="359">
        <v>1</v>
      </c>
      <c r="Q45" s="360">
        <v>0</v>
      </c>
      <c r="R45" s="361">
        <v>0</v>
      </c>
      <c r="S45" s="449">
        <v>10.86</v>
      </c>
      <c r="T45" s="221">
        <f t="shared" si="10"/>
        <v>826</v>
      </c>
      <c r="U45" s="222">
        <f t="shared" si="11"/>
        <v>251</v>
      </c>
      <c r="V45" s="223">
        <f t="shared" si="12"/>
        <v>80</v>
      </c>
      <c r="W45" s="359">
        <v>0.71386138613861383</v>
      </c>
      <c r="X45" s="360">
        <v>0.21683168316831683</v>
      </c>
      <c r="Y45" s="361">
        <v>6.9306930693069313E-2</v>
      </c>
      <c r="Z45" s="398">
        <v>3.71</v>
      </c>
      <c r="AA45" s="221">
        <f t="shared" si="13"/>
        <v>320</v>
      </c>
      <c r="AB45" s="222">
        <f t="shared" si="14"/>
        <v>0</v>
      </c>
      <c r="AC45" s="223">
        <f t="shared" si="15"/>
        <v>237</v>
      </c>
      <c r="AD45" s="359">
        <v>0.57443365695792881</v>
      </c>
      <c r="AE45" s="360">
        <v>0</v>
      </c>
      <c r="AF45" s="361">
        <v>0.42556634304207119</v>
      </c>
      <c r="AG45" s="398">
        <v>0</v>
      </c>
      <c r="AH45" s="224">
        <v>0</v>
      </c>
      <c r="AI45" s="225">
        <v>0</v>
      </c>
      <c r="AJ45" s="226">
        <v>0</v>
      </c>
      <c r="AK45" s="371">
        <v>0.25966131133304388</v>
      </c>
      <c r="AL45" s="372">
        <v>0.20191055145462442</v>
      </c>
      <c r="AM45" s="373">
        <v>0.53842813721233174</v>
      </c>
    </row>
    <row r="46" spans="1:39">
      <c r="A46" s="198" t="s">
        <v>842</v>
      </c>
      <c r="B46" s="201" t="s">
        <v>912</v>
      </c>
      <c r="C46" s="204">
        <v>396.47</v>
      </c>
      <c r="D46" s="202">
        <v>402.02</v>
      </c>
      <c r="E46" s="397">
        <v>0</v>
      </c>
      <c r="F46" s="208">
        <f t="shared" si="4"/>
        <v>0</v>
      </c>
      <c r="G46" s="206">
        <f t="shared" si="5"/>
        <v>0</v>
      </c>
      <c r="H46" s="210">
        <f t="shared" si="6"/>
        <v>0</v>
      </c>
      <c r="I46" s="356">
        <v>0</v>
      </c>
      <c r="J46" s="357">
        <v>0</v>
      </c>
      <c r="K46" s="358">
        <v>0</v>
      </c>
      <c r="L46" s="397">
        <v>0</v>
      </c>
      <c r="M46" s="208">
        <f t="shared" si="7"/>
        <v>0</v>
      </c>
      <c r="N46" s="206">
        <f t="shared" si="8"/>
        <v>0</v>
      </c>
      <c r="O46" s="210">
        <f t="shared" si="9"/>
        <v>0</v>
      </c>
      <c r="P46" s="356">
        <v>1</v>
      </c>
      <c r="Q46" s="357">
        <v>0</v>
      </c>
      <c r="R46" s="358">
        <v>0</v>
      </c>
      <c r="S46" s="451">
        <v>10.86</v>
      </c>
      <c r="T46" s="208">
        <f t="shared" si="10"/>
        <v>826</v>
      </c>
      <c r="U46" s="206">
        <f t="shared" si="11"/>
        <v>251</v>
      </c>
      <c r="V46" s="210">
        <f t="shared" si="12"/>
        <v>80</v>
      </c>
      <c r="W46" s="356">
        <v>0.71386138613861383</v>
      </c>
      <c r="X46" s="357">
        <v>0.21683168316831683</v>
      </c>
      <c r="Y46" s="358">
        <v>6.9306930693069313E-2</v>
      </c>
      <c r="Z46" s="397">
        <v>3.71</v>
      </c>
      <c r="AA46" s="208">
        <f t="shared" si="13"/>
        <v>320</v>
      </c>
      <c r="AB46" s="206">
        <f t="shared" si="14"/>
        <v>0</v>
      </c>
      <c r="AC46" s="210">
        <f t="shared" si="15"/>
        <v>237</v>
      </c>
      <c r="AD46" s="356">
        <v>0.57443365695792881</v>
      </c>
      <c r="AE46" s="357">
        <v>0</v>
      </c>
      <c r="AF46" s="358">
        <v>0.42556634304207119</v>
      </c>
      <c r="AG46" s="397">
        <v>0</v>
      </c>
      <c r="AH46" s="213">
        <v>0</v>
      </c>
      <c r="AI46" s="214">
        <v>0</v>
      </c>
      <c r="AJ46" s="216">
        <v>0</v>
      </c>
      <c r="AK46" s="368">
        <v>0.25921109666233205</v>
      </c>
      <c r="AL46" s="369">
        <v>0.20156046814044212</v>
      </c>
      <c r="AM46" s="370">
        <v>0.53922843519722585</v>
      </c>
    </row>
    <row r="47" spans="1:39">
      <c r="A47" s="198" t="s">
        <v>843</v>
      </c>
      <c r="B47" s="201" t="s">
        <v>913</v>
      </c>
      <c r="C47" s="204">
        <v>402.02</v>
      </c>
      <c r="D47" s="202">
        <v>419.34</v>
      </c>
      <c r="E47" s="397">
        <v>0</v>
      </c>
      <c r="F47" s="208">
        <f t="shared" si="4"/>
        <v>0</v>
      </c>
      <c r="G47" s="206">
        <f t="shared" si="5"/>
        <v>0</v>
      </c>
      <c r="H47" s="210">
        <f t="shared" si="6"/>
        <v>0</v>
      </c>
      <c r="I47" s="356">
        <v>0</v>
      </c>
      <c r="J47" s="357">
        <v>0</v>
      </c>
      <c r="K47" s="358">
        <v>0</v>
      </c>
      <c r="L47" s="397">
        <v>0</v>
      </c>
      <c r="M47" s="208">
        <f t="shared" si="7"/>
        <v>0</v>
      </c>
      <c r="N47" s="206">
        <f t="shared" si="8"/>
        <v>0</v>
      </c>
      <c r="O47" s="210">
        <f t="shared" si="9"/>
        <v>0</v>
      </c>
      <c r="P47" s="356">
        <v>1</v>
      </c>
      <c r="Q47" s="357">
        <v>0</v>
      </c>
      <c r="R47" s="358">
        <v>0</v>
      </c>
      <c r="S47" s="451">
        <v>10.86</v>
      </c>
      <c r="T47" s="208">
        <f t="shared" si="10"/>
        <v>825</v>
      </c>
      <c r="U47" s="206">
        <f t="shared" si="11"/>
        <v>253</v>
      </c>
      <c r="V47" s="210">
        <f t="shared" si="12"/>
        <v>80</v>
      </c>
      <c r="W47" s="356">
        <v>0.71273445212240871</v>
      </c>
      <c r="X47" s="357">
        <v>0.21816386969397827</v>
      </c>
      <c r="Y47" s="358">
        <v>6.9101678183613027E-2</v>
      </c>
      <c r="Z47" s="397">
        <v>3.71</v>
      </c>
      <c r="AA47" s="208">
        <f t="shared" si="13"/>
        <v>315</v>
      </c>
      <c r="AB47" s="206">
        <f t="shared" si="14"/>
        <v>0</v>
      </c>
      <c r="AC47" s="210">
        <f t="shared" si="15"/>
        <v>242</v>
      </c>
      <c r="AD47" s="356">
        <v>0.56597774244833066</v>
      </c>
      <c r="AE47" s="357">
        <v>0</v>
      </c>
      <c r="AF47" s="358">
        <v>0.43402225755166934</v>
      </c>
      <c r="AG47" s="397"/>
      <c r="AH47" s="213">
        <v>726.58771835397215</v>
      </c>
      <c r="AI47" s="214">
        <v>1125.3660940087104</v>
      </c>
      <c r="AJ47" s="216">
        <v>1836.1829161503483</v>
      </c>
      <c r="AK47" s="368">
        <v>0.25940337224383919</v>
      </c>
      <c r="AL47" s="369">
        <v>0.20103761348897536</v>
      </c>
      <c r="AM47" s="370">
        <v>0.53955901426718544</v>
      </c>
    </row>
    <row r="48" spans="1:39">
      <c r="A48" s="198" t="s">
        <v>844</v>
      </c>
      <c r="B48" s="201" t="s">
        <v>914</v>
      </c>
      <c r="C48" s="204">
        <v>419.34</v>
      </c>
      <c r="D48" s="202">
        <v>428.85</v>
      </c>
      <c r="E48" s="397">
        <v>0</v>
      </c>
      <c r="F48" s="208">
        <f t="shared" si="4"/>
        <v>0</v>
      </c>
      <c r="G48" s="206">
        <f t="shared" si="5"/>
        <v>0</v>
      </c>
      <c r="H48" s="210">
        <f t="shared" si="6"/>
        <v>0</v>
      </c>
      <c r="I48" s="356">
        <v>0</v>
      </c>
      <c r="J48" s="357">
        <v>0</v>
      </c>
      <c r="K48" s="358">
        <v>0</v>
      </c>
      <c r="L48" s="397">
        <v>0</v>
      </c>
      <c r="M48" s="208">
        <f t="shared" si="7"/>
        <v>0</v>
      </c>
      <c r="N48" s="206">
        <f t="shared" si="8"/>
        <v>0</v>
      </c>
      <c r="O48" s="210">
        <f t="shared" si="9"/>
        <v>0</v>
      </c>
      <c r="P48" s="356">
        <v>1</v>
      </c>
      <c r="Q48" s="357">
        <v>0</v>
      </c>
      <c r="R48" s="358">
        <v>0</v>
      </c>
      <c r="S48" s="451">
        <v>10.86</v>
      </c>
      <c r="T48" s="208">
        <f t="shared" si="10"/>
        <v>825</v>
      </c>
      <c r="U48" s="206">
        <f t="shared" si="11"/>
        <v>253</v>
      </c>
      <c r="V48" s="210">
        <f t="shared" si="12"/>
        <v>80</v>
      </c>
      <c r="W48" s="356">
        <v>0.71273445212240871</v>
      </c>
      <c r="X48" s="357">
        <v>0.21816386969397827</v>
      </c>
      <c r="Y48" s="358">
        <v>6.9101678183613027E-2</v>
      </c>
      <c r="Z48" s="397">
        <v>3.71</v>
      </c>
      <c r="AA48" s="208">
        <f t="shared" si="13"/>
        <v>315</v>
      </c>
      <c r="AB48" s="206">
        <f t="shared" si="14"/>
        <v>0</v>
      </c>
      <c r="AC48" s="210">
        <f t="shared" si="15"/>
        <v>242</v>
      </c>
      <c r="AD48" s="356">
        <v>0.56597774244833066</v>
      </c>
      <c r="AE48" s="357">
        <v>0</v>
      </c>
      <c r="AF48" s="358">
        <v>0.43402225755166934</v>
      </c>
      <c r="AG48" s="397"/>
      <c r="AH48" s="213">
        <v>735.59965904673459</v>
      </c>
      <c r="AI48" s="214">
        <v>1126.4925865953057</v>
      </c>
      <c r="AJ48" s="216">
        <v>1596.2399952055482</v>
      </c>
      <c r="AK48" s="368">
        <v>0.14619377162629757</v>
      </c>
      <c r="AL48" s="369">
        <v>0.39100346020761245</v>
      </c>
      <c r="AM48" s="370">
        <v>0.46280276816608995</v>
      </c>
    </row>
    <row r="49" spans="1:39">
      <c r="A49" s="217" t="s">
        <v>845</v>
      </c>
      <c r="B49" s="218" t="s">
        <v>915</v>
      </c>
      <c r="C49" s="219">
        <v>428.85</v>
      </c>
      <c r="D49" s="220">
        <v>442.19</v>
      </c>
      <c r="E49" s="398">
        <v>0</v>
      </c>
      <c r="F49" s="221">
        <f t="shared" si="4"/>
        <v>0</v>
      </c>
      <c r="G49" s="222">
        <f t="shared" si="5"/>
        <v>0</v>
      </c>
      <c r="H49" s="223">
        <f t="shared" si="6"/>
        <v>0</v>
      </c>
      <c r="I49" s="359">
        <v>0</v>
      </c>
      <c r="J49" s="360">
        <v>0</v>
      </c>
      <c r="K49" s="361">
        <v>0</v>
      </c>
      <c r="L49" s="398">
        <v>0</v>
      </c>
      <c r="M49" s="221">
        <f t="shared" si="7"/>
        <v>0</v>
      </c>
      <c r="N49" s="222">
        <f t="shared" si="8"/>
        <v>0</v>
      </c>
      <c r="O49" s="223">
        <f t="shared" si="9"/>
        <v>0</v>
      </c>
      <c r="P49" s="359">
        <v>1</v>
      </c>
      <c r="Q49" s="360">
        <v>0</v>
      </c>
      <c r="R49" s="361">
        <v>0</v>
      </c>
      <c r="S49" s="449">
        <v>10.86</v>
      </c>
      <c r="T49" s="221">
        <f t="shared" si="10"/>
        <v>745</v>
      </c>
      <c r="U49" s="222">
        <f t="shared" si="11"/>
        <v>251</v>
      </c>
      <c r="V49" s="223">
        <f t="shared" si="12"/>
        <v>162</v>
      </c>
      <c r="W49" s="359">
        <v>0.64356435643564358</v>
      </c>
      <c r="X49" s="360">
        <v>0.21683168316831683</v>
      </c>
      <c r="Y49" s="361">
        <v>0.13960396039603962</v>
      </c>
      <c r="Z49" s="398">
        <v>3.71</v>
      </c>
      <c r="AA49" s="221">
        <f t="shared" si="13"/>
        <v>315</v>
      </c>
      <c r="AB49" s="222">
        <f t="shared" si="14"/>
        <v>0</v>
      </c>
      <c r="AC49" s="223">
        <f t="shared" si="15"/>
        <v>242</v>
      </c>
      <c r="AD49" s="359">
        <v>0.56597774244833066</v>
      </c>
      <c r="AE49" s="360">
        <v>0</v>
      </c>
      <c r="AF49" s="361">
        <v>0.43402225755166934</v>
      </c>
      <c r="AG49" s="398"/>
      <c r="AH49" s="224">
        <v>727.71421094056745</v>
      </c>
      <c r="AI49" s="225">
        <v>1338.2731928752232</v>
      </c>
      <c r="AJ49" s="226">
        <v>1584.9750693395952</v>
      </c>
      <c r="AK49" s="371">
        <v>0.15527681660899653</v>
      </c>
      <c r="AL49" s="372">
        <v>0.39100346020761245</v>
      </c>
      <c r="AM49" s="373">
        <v>0.45371972318339099</v>
      </c>
    </row>
    <row r="50" spans="1:39">
      <c r="A50" s="198" t="s">
        <v>846</v>
      </c>
      <c r="B50" s="201" t="s">
        <v>916</v>
      </c>
      <c r="C50" s="204">
        <v>442.19</v>
      </c>
      <c r="D50" s="202">
        <v>446.36</v>
      </c>
      <c r="E50" s="397">
        <v>0</v>
      </c>
      <c r="F50" s="208">
        <f t="shared" si="4"/>
        <v>0</v>
      </c>
      <c r="G50" s="206">
        <f t="shared" si="5"/>
        <v>0</v>
      </c>
      <c r="H50" s="210">
        <f t="shared" si="6"/>
        <v>0</v>
      </c>
      <c r="I50" s="356">
        <v>0</v>
      </c>
      <c r="J50" s="357">
        <v>0</v>
      </c>
      <c r="K50" s="358">
        <v>0</v>
      </c>
      <c r="L50" s="397">
        <v>0</v>
      </c>
      <c r="M50" s="208">
        <f t="shared" si="7"/>
        <v>0</v>
      </c>
      <c r="N50" s="206">
        <f t="shared" si="8"/>
        <v>0</v>
      </c>
      <c r="O50" s="210">
        <f t="shared" si="9"/>
        <v>0</v>
      </c>
      <c r="P50" s="356">
        <v>1</v>
      </c>
      <c r="Q50" s="357">
        <v>0</v>
      </c>
      <c r="R50" s="358">
        <v>0</v>
      </c>
      <c r="S50" s="451">
        <v>10.86</v>
      </c>
      <c r="T50" s="208">
        <f t="shared" si="10"/>
        <v>745</v>
      </c>
      <c r="U50" s="206">
        <f t="shared" si="11"/>
        <v>219</v>
      </c>
      <c r="V50" s="210">
        <f t="shared" si="12"/>
        <v>194</v>
      </c>
      <c r="W50" s="356">
        <v>0.64356435643564358</v>
      </c>
      <c r="X50" s="357">
        <v>0.18910891089108911</v>
      </c>
      <c r="Y50" s="358">
        <v>0.16732673267326734</v>
      </c>
      <c r="Z50" s="397">
        <v>3.71</v>
      </c>
      <c r="AA50" s="208">
        <f t="shared" si="13"/>
        <v>320</v>
      </c>
      <c r="AB50" s="206">
        <f t="shared" si="14"/>
        <v>0</v>
      </c>
      <c r="AC50" s="210">
        <f t="shared" si="15"/>
        <v>237</v>
      </c>
      <c r="AD50" s="356">
        <v>0.57443365695792881</v>
      </c>
      <c r="AE50" s="357">
        <v>0</v>
      </c>
      <c r="AF50" s="358">
        <v>0.42556634304207119</v>
      </c>
      <c r="AG50" s="397"/>
      <c r="AH50" s="213">
        <v>766.01495888480792</v>
      </c>
      <c r="AI50" s="214">
        <v>1336.0202077020326</v>
      </c>
      <c r="AJ50" s="216">
        <v>1579.3426064066186</v>
      </c>
      <c r="AK50" s="368">
        <v>0.15524718126626191</v>
      </c>
      <c r="AL50" s="369">
        <v>0.39158716392020815</v>
      </c>
      <c r="AM50" s="370">
        <v>0.45316565481352994</v>
      </c>
    </row>
    <row r="51" spans="1:39">
      <c r="A51" s="198" t="s">
        <v>847</v>
      </c>
      <c r="B51" s="201" t="s">
        <v>917</v>
      </c>
      <c r="C51" s="204">
        <v>446.36</v>
      </c>
      <c r="D51" s="202">
        <v>453.53</v>
      </c>
      <c r="E51" s="397">
        <v>0</v>
      </c>
      <c r="F51" s="208">
        <f t="shared" si="4"/>
        <v>0</v>
      </c>
      <c r="G51" s="206">
        <f t="shared" si="5"/>
        <v>0</v>
      </c>
      <c r="H51" s="210">
        <f t="shared" si="6"/>
        <v>0</v>
      </c>
      <c r="I51" s="356">
        <v>0</v>
      </c>
      <c r="J51" s="357">
        <v>0</v>
      </c>
      <c r="K51" s="358">
        <v>0</v>
      </c>
      <c r="L51" s="397">
        <v>0</v>
      </c>
      <c r="M51" s="208">
        <f t="shared" si="7"/>
        <v>0</v>
      </c>
      <c r="N51" s="206">
        <f t="shared" si="8"/>
        <v>0</v>
      </c>
      <c r="O51" s="210">
        <f t="shared" si="9"/>
        <v>0</v>
      </c>
      <c r="P51" s="356">
        <v>1</v>
      </c>
      <c r="Q51" s="357">
        <v>0</v>
      </c>
      <c r="R51" s="358">
        <v>0</v>
      </c>
      <c r="S51" s="451">
        <v>10.86</v>
      </c>
      <c r="T51" s="208">
        <f t="shared" si="10"/>
        <v>745</v>
      </c>
      <c r="U51" s="206">
        <f t="shared" si="11"/>
        <v>219</v>
      </c>
      <c r="V51" s="210">
        <f t="shared" si="12"/>
        <v>194</v>
      </c>
      <c r="W51" s="356">
        <v>0.64356435643564358</v>
      </c>
      <c r="X51" s="357">
        <v>0.18910891089108911</v>
      </c>
      <c r="Y51" s="358">
        <v>0.16732673267326734</v>
      </c>
      <c r="Z51" s="397">
        <v>3.71</v>
      </c>
      <c r="AA51" s="208">
        <f t="shared" si="13"/>
        <v>320</v>
      </c>
      <c r="AB51" s="206">
        <f t="shared" si="14"/>
        <v>0</v>
      </c>
      <c r="AC51" s="210">
        <f t="shared" si="15"/>
        <v>237</v>
      </c>
      <c r="AD51" s="356">
        <v>0.57443365695792881</v>
      </c>
      <c r="AE51" s="357">
        <v>0</v>
      </c>
      <c r="AF51" s="358">
        <v>0.42556634304207119</v>
      </c>
      <c r="AG51" s="397"/>
      <c r="AH51" s="213">
        <v>763.76197371161732</v>
      </c>
      <c r="AI51" s="214">
        <v>1336.0202077020326</v>
      </c>
      <c r="AJ51" s="216">
        <v>1579.3426064066186</v>
      </c>
      <c r="AK51" s="368">
        <v>0.15524718126626191</v>
      </c>
      <c r="AL51" s="369">
        <v>0.39158716392020815</v>
      </c>
      <c r="AM51" s="370">
        <v>0.45316565481352994</v>
      </c>
    </row>
    <row r="52" spans="1:39">
      <c r="A52" s="198" t="s">
        <v>848</v>
      </c>
      <c r="B52" s="201" t="s">
        <v>918</v>
      </c>
      <c r="C52" s="204">
        <v>453.53</v>
      </c>
      <c r="D52" s="202">
        <v>461.45</v>
      </c>
      <c r="E52" s="397">
        <v>0</v>
      </c>
      <c r="F52" s="208">
        <f t="shared" si="4"/>
        <v>0</v>
      </c>
      <c r="G52" s="206">
        <f t="shared" si="5"/>
        <v>0</v>
      </c>
      <c r="H52" s="210">
        <f t="shared" si="6"/>
        <v>0</v>
      </c>
      <c r="I52" s="356">
        <v>0</v>
      </c>
      <c r="J52" s="357">
        <v>0</v>
      </c>
      <c r="K52" s="358">
        <v>0</v>
      </c>
      <c r="L52" s="397">
        <v>0</v>
      </c>
      <c r="M52" s="208">
        <f t="shared" si="7"/>
        <v>0</v>
      </c>
      <c r="N52" s="206">
        <f t="shared" si="8"/>
        <v>0</v>
      </c>
      <c r="O52" s="210">
        <f t="shared" si="9"/>
        <v>0</v>
      </c>
      <c r="P52" s="356">
        <v>1</v>
      </c>
      <c r="Q52" s="357">
        <v>0</v>
      </c>
      <c r="R52" s="358">
        <v>0</v>
      </c>
      <c r="S52" s="451">
        <v>10.86</v>
      </c>
      <c r="T52" s="208">
        <f t="shared" si="10"/>
        <v>744</v>
      </c>
      <c r="U52" s="206">
        <f t="shared" si="11"/>
        <v>220</v>
      </c>
      <c r="V52" s="210">
        <f t="shared" si="12"/>
        <v>194</v>
      </c>
      <c r="W52" s="356">
        <v>0.64292779426310587</v>
      </c>
      <c r="X52" s="357">
        <v>0.18991097922848665</v>
      </c>
      <c r="Y52" s="358">
        <v>0.16716122650840751</v>
      </c>
      <c r="Z52" s="397">
        <v>3.71</v>
      </c>
      <c r="AA52" s="208">
        <f t="shared" si="13"/>
        <v>315</v>
      </c>
      <c r="AB52" s="206">
        <f t="shared" si="14"/>
        <v>0</v>
      </c>
      <c r="AC52" s="210">
        <f t="shared" si="15"/>
        <v>242</v>
      </c>
      <c r="AD52" s="356">
        <v>0.56597774244833066</v>
      </c>
      <c r="AE52" s="357">
        <v>0</v>
      </c>
      <c r="AF52" s="358">
        <v>0.43402225755166934</v>
      </c>
      <c r="AG52" s="397"/>
      <c r="AH52" s="213">
        <v>763.76197371161732</v>
      </c>
      <c r="AI52" s="214">
        <v>1337.1467002886279</v>
      </c>
      <c r="AJ52" s="216">
        <v>1586.1015619261905</v>
      </c>
      <c r="AK52" s="368">
        <v>0.15527681660899653</v>
      </c>
      <c r="AL52" s="369">
        <v>0.39100346020761245</v>
      </c>
      <c r="AM52" s="370">
        <v>0.45371972318339099</v>
      </c>
    </row>
    <row r="53" spans="1:39">
      <c r="A53" s="217" t="s">
        <v>849</v>
      </c>
      <c r="B53" s="218" t="s">
        <v>919</v>
      </c>
      <c r="C53" s="219">
        <v>461.45</v>
      </c>
      <c r="D53" s="220">
        <v>468.63</v>
      </c>
      <c r="E53" s="398">
        <v>0</v>
      </c>
      <c r="F53" s="221">
        <f t="shared" si="4"/>
        <v>0</v>
      </c>
      <c r="G53" s="222">
        <f t="shared" si="5"/>
        <v>0</v>
      </c>
      <c r="H53" s="223">
        <f t="shared" si="6"/>
        <v>0</v>
      </c>
      <c r="I53" s="359">
        <v>0</v>
      </c>
      <c r="J53" s="360">
        <v>0</v>
      </c>
      <c r="K53" s="361">
        <v>0</v>
      </c>
      <c r="L53" s="398">
        <v>0</v>
      </c>
      <c r="M53" s="221">
        <f t="shared" si="7"/>
        <v>0</v>
      </c>
      <c r="N53" s="222">
        <f t="shared" si="8"/>
        <v>0</v>
      </c>
      <c r="O53" s="223">
        <f t="shared" si="9"/>
        <v>0</v>
      </c>
      <c r="P53" s="359">
        <v>1</v>
      </c>
      <c r="Q53" s="360">
        <v>0</v>
      </c>
      <c r="R53" s="361">
        <v>0</v>
      </c>
      <c r="S53" s="449">
        <v>10.86</v>
      </c>
      <c r="T53" s="221">
        <f t="shared" si="10"/>
        <v>744</v>
      </c>
      <c r="U53" s="222">
        <f t="shared" si="11"/>
        <v>220</v>
      </c>
      <c r="V53" s="223">
        <f t="shared" si="12"/>
        <v>194</v>
      </c>
      <c r="W53" s="359">
        <v>0.64292779426310587</v>
      </c>
      <c r="X53" s="360">
        <v>0.18991097922848665</v>
      </c>
      <c r="Y53" s="361">
        <v>0.16716122650840751</v>
      </c>
      <c r="Z53" s="398">
        <v>3.71</v>
      </c>
      <c r="AA53" s="221">
        <f t="shared" si="13"/>
        <v>315</v>
      </c>
      <c r="AB53" s="222">
        <f t="shared" si="14"/>
        <v>0</v>
      </c>
      <c r="AC53" s="223">
        <f t="shared" si="15"/>
        <v>242</v>
      </c>
      <c r="AD53" s="359">
        <v>0.56597774244833066</v>
      </c>
      <c r="AE53" s="360">
        <v>0</v>
      </c>
      <c r="AF53" s="361">
        <v>0.43402225755166934</v>
      </c>
      <c r="AG53" s="398"/>
      <c r="AH53" s="224">
        <v>763.76197371161732</v>
      </c>
      <c r="AI53" s="225">
        <v>1334.8937151154373</v>
      </c>
      <c r="AJ53" s="226">
        <v>1586.1015619261905</v>
      </c>
      <c r="AK53" s="371">
        <v>0.15527681660899653</v>
      </c>
      <c r="AL53" s="372">
        <v>0.39100346020761245</v>
      </c>
      <c r="AM53" s="373">
        <v>0.45371972318339099</v>
      </c>
    </row>
    <row r="54" spans="1:39">
      <c r="A54" s="198" t="s">
        <v>850</v>
      </c>
      <c r="B54" s="201" t="s">
        <v>920</v>
      </c>
      <c r="C54" s="204">
        <v>468.63</v>
      </c>
      <c r="D54" s="202">
        <v>477.24</v>
      </c>
      <c r="E54" s="397">
        <v>0</v>
      </c>
      <c r="F54" s="208">
        <f t="shared" si="4"/>
        <v>0</v>
      </c>
      <c r="G54" s="206">
        <f t="shared" si="5"/>
        <v>0</v>
      </c>
      <c r="H54" s="210">
        <f t="shared" si="6"/>
        <v>0</v>
      </c>
      <c r="I54" s="356">
        <v>0</v>
      </c>
      <c r="J54" s="357">
        <v>0</v>
      </c>
      <c r="K54" s="358">
        <v>0</v>
      </c>
      <c r="L54" s="397">
        <v>0</v>
      </c>
      <c r="M54" s="208">
        <f t="shared" si="7"/>
        <v>0</v>
      </c>
      <c r="N54" s="206">
        <f t="shared" si="8"/>
        <v>0</v>
      </c>
      <c r="O54" s="210">
        <f t="shared" si="9"/>
        <v>0</v>
      </c>
      <c r="P54" s="356">
        <v>1</v>
      </c>
      <c r="Q54" s="357">
        <v>0</v>
      </c>
      <c r="R54" s="358">
        <v>0</v>
      </c>
      <c r="S54" s="451">
        <v>10.86</v>
      </c>
      <c r="T54" s="208">
        <f t="shared" si="10"/>
        <v>745</v>
      </c>
      <c r="U54" s="206">
        <f t="shared" si="11"/>
        <v>219</v>
      </c>
      <c r="V54" s="210">
        <f t="shared" si="12"/>
        <v>194</v>
      </c>
      <c r="W54" s="356">
        <v>0.64356435643564358</v>
      </c>
      <c r="X54" s="357">
        <v>0.18910891089108911</v>
      </c>
      <c r="Y54" s="358">
        <v>0.16732673267326734</v>
      </c>
      <c r="Z54" s="397">
        <v>3.71</v>
      </c>
      <c r="AA54" s="208">
        <f t="shared" si="13"/>
        <v>315</v>
      </c>
      <c r="AB54" s="206">
        <f t="shared" si="14"/>
        <v>0</v>
      </c>
      <c r="AC54" s="210">
        <f t="shared" si="15"/>
        <v>242</v>
      </c>
      <c r="AD54" s="356">
        <v>0.5652866242038217</v>
      </c>
      <c r="AE54" s="357">
        <v>0</v>
      </c>
      <c r="AF54" s="358">
        <v>0.43471337579617836</v>
      </c>
      <c r="AG54" s="397"/>
      <c r="AH54" s="213">
        <v>767.14145147140323</v>
      </c>
      <c r="AI54" s="214">
        <v>1332.6407299422467</v>
      </c>
      <c r="AJ54" s="216">
        <v>1586.1015619261905</v>
      </c>
      <c r="AK54" s="368">
        <v>0.15527681660899653</v>
      </c>
      <c r="AL54" s="369">
        <v>0.39100346020761245</v>
      </c>
      <c r="AM54" s="370">
        <v>0.45371972318339099</v>
      </c>
    </row>
    <row r="55" spans="1:39">
      <c r="A55" s="198" t="s">
        <v>851</v>
      </c>
      <c r="B55" s="201" t="s">
        <v>921</v>
      </c>
      <c r="C55" s="204">
        <v>477.24</v>
      </c>
      <c r="D55" s="202">
        <v>491.09</v>
      </c>
      <c r="E55" s="397">
        <v>0</v>
      </c>
      <c r="F55" s="208">
        <f t="shared" si="4"/>
        <v>0</v>
      </c>
      <c r="G55" s="206">
        <f t="shared" si="5"/>
        <v>0</v>
      </c>
      <c r="H55" s="210">
        <f t="shared" si="6"/>
        <v>0</v>
      </c>
      <c r="I55" s="356">
        <v>0</v>
      </c>
      <c r="J55" s="357">
        <v>0</v>
      </c>
      <c r="K55" s="358">
        <v>0</v>
      </c>
      <c r="L55" s="397">
        <v>0</v>
      </c>
      <c r="M55" s="208">
        <f t="shared" si="7"/>
        <v>0</v>
      </c>
      <c r="N55" s="206">
        <f t="shared" si="8"/>
        <v>0</v>
      </c>
      <c r="O55" s="210">
        <f t="shared" si="9"/>
        <v>0</v>
      </c>
      <c r="P55" s="356">
        <v>1</v>
      </c>
      <c r="Q55" s="357">
        <v>0</v>
      </c>
      <c r="R55" s="358">
        <v>0</v>
      </c>
      <c r="S55" s="451">
        <v>10.86</v>
      </c>
      <c r="T55" s="208">
        <f t="shared" si="10"/>
        <v>801</v>
      </c>
      <c r="U55" s="206">
        <f t="shared" si="11"/>
        <v>235</v>
      </c>
      <c r="V55" s="210">
        <f t="shared" si="12"/>
        <v>122</v>
      </c>
      <c r="W55" s="356">
        <v>0.69148936170212771</v>
      </c>
      <c r="X55" s="357">
        <v>0.20319148936170212</v>
      </c>
      <c r="Y55" s="358">
        <v>0.10531914893617021</v>
      </c>
      <c r="Z55" s="397">
        <v>3.71</v>
      </c>
      <c r="AA55" s="208">
        <f t="shared" si="13"/>
        <v>315</v>
      </c>
      <c r="AB55" s="206">
        <f t="shared" si="14"/>
        <v>0</v>
      </c>
      <c r="AC55" s="210">
        <f t="shared" si="15"/>
        <v>242</v>
      </c>
      <c r="AD55" s="356">
        <v>0.5652866242038217</v>
      </c>
      <c r="AE55" s="357">
        <v>0</v>
      </c>
      <c r="AF55" s="358">
        <v>0.43471337579617836</v>
      </c>
      <c r="AG55" s="397"/>
      <c r="AH55" s="213">
        <v>766.01495888480792</v>
      </c>
      <c r="AI55" s="214">
        <v>1058.9030313995875</v>
      </c>
      <c r="AJ55" s="216">
        <v>1584.9750693395952</v>
      </c>
      <c r="AK55" s="368">
        <v>0.14291901255954959</v>
      </c>
      <c r="AL55" s="369">
        <v>0.4036379385015158</v>
      </c>
      <c r="AM55" s="370">
        <v>0.45344304893893461</v>
      </c>
    </row>
    <row r="56" spans="1:39">
      <c r="A56" s="198" t="s">
        <v>852</v>
      </c>
      <c r="B56" s="201" t="s">
        <v>922</v>
      </c>
      <c r="C56" s="204">
        <v>491.09</v>
      </c>
      <c r="D56" s="202">
        <v>498.15</v>
      </c>
      <c r="E56" s="397">
        <v>0</v>
      </c>
      <c r="F56" s="208">
        <f t="shared" si="4"/>
        <v>0</v>
      </c>
      <c r="G56" s="206">
        <f t="shared" si="5"/>
        <v>0</v>
      </c>
      <c r="H56" s="210">
        <f t="shared" si="6"/>
        <v>0</v>
      </c>
      <c r="I56" s="356">
        <v>0</v>
      </c>
      <c r="J56" s="357">
        <v>0</v>
      </c>
      <c r="K56" s="358">
        <v>0</v>
      </c>
      <c r="L56" s="397">
        <v>0</v>
      </c>
      <c r="M56" s="208">
        <f t="shared" si="7"/>
        <v>0</v>
      </c>
      <c r="N56" s="206">
        <f t="shared" si="8"/>
        <v>0</v>
      </c>
      <c r="O56" s="210">
        <f t="shared" si="9"/>
        <v>0</v>
      </c>
      <c r="P56" s="356">
        <v>1</v>
      </c>
      <c r="Q56" s="357">
        <v>0</v>
      </c>
      <c r="R56" s="358">
        <v>0</v>
      </c>
      <c r="S56" s="451">
        <v>10.86</v>
      </c>
      <c r="T56" s="208">
        <f t="shared" si="10"/>
        <v>887</v>
      </c>
      <c r="U56" s="206">
        <f t="shared" si="11"/>
        <v>235</v>
      </c>
      <c r="V56" s="210">
        <f t="shared" si="12"/>
        <v>36</v>
      </c>
      <c r="W56" s="356">
        <v>0.76595744680851063</v>
      </c>
      <c r="X56" s="357">
        <v>0.20319148936170212</v>
      </c>
      <c r="Y56" s="358">
        <v>3.0851063829787233E-2</v>
      </c>
      <c r="Z56" s="397">
        <v>3.71</v>
      </c>
      <c r="AA56" s="208">
        <f t="shared" si="13"/>
        <v>315</v>
      </c>
      <c r="AB56" s="206">
        <f t="shared" si="14"/>
        <v>0</v>
      </c>
      <c r="AC56" s="210">
        <f t="shared" si="15"/>
        <v>242</v>
      </c>
      <c r="AD56" s="356">
        <v>0.5652866242038217</v>
      </c>
      <c r="AE56" s="357">
        <v>0</v>
      </c>
      <c r="AF56" s="358">
        <v>0.43471337579617836</v>
      </c>
      <c r="AG56" s="397"/>
      <c r="AH56" s="213">
        <v>1038.626164840872</v>
      </c>
      <c r="AI56" s="214">
        <v>1057.7765388129922</v>
      </c>
      <c r="AJ56" s="216">
        <v>1587.2280545127858</v>
      </c>
      <c r="AK56" s="368">
        <v>0.24489795918367346</v>
      </c>
      <c r="AL56" s="369">
        <v>0.30308293530178027</v>
      </c>
      <c r="AM56" s="370">
        <v>0.45201910551454627</v>
      </c>
    </row>
    <row r="57" spans="1:39">
      <c r="A57" s="217" t="s">
        <v>853</v>
      </c>
      <c r="B57" s="218" t="s">
        <v>923</v>
      </c>
      <c r="C57" s="219">
        <v>498.15</v>
      </c>
      <c r="D57" s="220">
        <v>511.29</v>
      </c>
      <c r="E57" s="398">
        <v>0</v>
      </c>
      <c r="F57" s="221">
        <f t="shared" si="4"/>
        <v>0</v>
      </c>
      <c r="G57" s="222">
        <f t="shared" si="5"/>
        <v>0</v>
      </c>
      <c r="H57" s="223">
        <f t="shared" si="6"/>
        <v>0</v>
      </c>
      <c r="I57" s="359">
        <v>0</v>
      </c>
      <c r="J57" s="360">
        <v>0</v>
      </c>
      <c r="K57" s="361">
        <v>0</v>
      </c>
      <c r="L57" s="398">
        <v>0</v>
      </c>
      <c r="M57" s="221">
        <f t="shared" si="7"/>
        <v>0</v>
      </c>
      <c r="N57" s="222">
        <f t="shared" si="8"/>
        <v>0</v>
      </c>
      <c r="O57" s="223">
        <f t="shared" si="9"/>
        <v>0</v>
      </c>
      <c r="P57" s="359">
        <v>1</v>
      </c>
      <c r="Q57" s="360">
        <v>0</v>
      </c>
      <c r="R57" s="361">
        <v>0</v>
      </c>
      <c r="S57" s="449">
        <v>10.86</v>
      </c>
      <c r="T57" s="221">
        <f t="shared" si="10"/>
        <v>887</v>
      </c>
      <c r="U57" s="222">
        <f t="shared" si="11"/>
        <v>235</v>
      </c>
      <c r="V57" s="223">
        <f t="shared" si="12"/>
        <v>36</v>
      </c>
      <c r="W57" s="359">
        <v>0.76595744680851063</v>
      </c>
      <c r="X57" s="360">
        <v>0.20319148936170212</v>
      </c>
      <c r="Y57" s="361">
        <v>3.0851063829787233E-2</v>
      </c>
      <c r="Z57" s="398">
        <v>3.71</v>
      </c>
      <c r="AA57" s="221">
        <f t="shared" si="13"/>
        <v>315</v>
      </c>
      <c r="AB57" s="222">
        <f t="shared" si="14"/>
        <v>0</v>
      </c>
      <c r="AC57" s="223">
        <f t="shared" si="15"/>
        <v>242</v>
      </c>
      <c r="AD57" s="359">
        <v>0.5652866242038217</v>
      </c>
      <c r="AE57" s="360">
        <v>0</v>
      </c>
      <c r="AF57" s="361">
        <v>0.43471337579617836</v>
      </c>
      <c r="AG57" s="398"/>
      <c r="AH57" s="224">
        <v>1038.626164840872</v>
      </c>
      <c r="AI57" s="225">
        <v>1058.9030313995875</v>
      </c>
      <c r="AJ57" s="226">
        <v>1584.9750693395952</v>
      </c>
      <c r="AK57" s="371">
        <v>0.2456445993031359</v>
      </c>
      <c r="AL57" s="372">
        <v>0.30400696864111498</v>
      </c>
      <c r="AM57" s="373">
        <v>0.45034843205574915</v>
      </c>
    </row>
    <row r="58" spans="1:39">
      <c r="A58" s="198" t="s">
        <v>854</v>
      </c>
      <c r="B58" s="201" t="s">
        <v>924</v>
      </c>
      <c r="C58" s="204">
        <v>511.29</v>
      </c>
      <c r="D58" s="202">
        <v>525.55999999999995</v>
      </c>
      <c r="E58" s="397">
        <v>0</v>
      </c>
      <c r="F58" s="208">
        <f t="shared" si="4"/>
        <v>0</v>
      </c>
      <c r="G58" s="206">
        <f t="shared" si="5"/>
        <v>0</v>
      </c>
      <c r="H58" s="210">
        <f t="shared" si="6"/>
        <v>0</v>
      </c>
      <c r="I58" s="356">
        <v>0</v>
      </c>
      <c r="J58" s="357">
        <v>0</v>
      </c>
      <c r="K58" s="358">
        <v>0</v>
      </c>
      <c r="L58" s="397">
        <v>0</v>
      </c>
      <c r="M58" s="208">
        <f t="shared" si="7"/>
        <v>0</v>
      </c>
      <c r="N58" s="206">
        <f t="shared" si="8"/>
        <v>0</v>
      </c>
      <c r="O58" s="210">
        <f t="shared" si="9"/>
        <v>0</v>
      </c>
      <c r="P58" s="356">
        <v>1</v>
      </c>
      <c r="Q58" s="357">
        <v>0</v>
      </c>
      <c r="R58" s="358">
        <v>0</v>
      </c>
      <c r="S58" s="451">
        <v>10.86</v>
      </c>
      <c r="T58" s="208">
        <f t="shared" si="10"/>
        <v>887</v>
      </c>
      <c r="U58" s="206">
        <f t="shared" si="11"/>
        <v>235</v>
      </c>
      <c r="V58" s="210">
        <f t="shared" si="12"/>
        <v>36</v>
      </c>
      <c r="W58" s="356">
        <v>0.76595744680851063</v>
      </c>
      <c r="X58" s="357">
        <v>0.20319148936170212</v>
      </c>
      <c r="Y58" s="358">
        <v>3.0851063829787233E-2</v>
      </c>
      <c r="Z58" s="397">
        <v>3.71</v>
      </c>
      <c r="AA58" s="208">
        <f t="shared" si="13"/>
        <v>315</v>
      </c>
      <c r="AB58" s="206">
        <f t="shared" si="14"/>
        <v>0</v>
      </c>
      <c r="AC58" s="210">
        <f t="shared" si="15"/>
        <v>242</v>
      </c>
      <c r="AD58" s="356">
        <v>0.5652866242038217</v>
      </c>
      <c r="AE58" s="357">
        <v>0</v>
      </c>
      <c r="AF58" s="358">
        <v>0.43471337579617836</v>
      </c>
      <c r="AG58" s="397"/>
      <c r="AH58" s="213">
        <v>1039.7526574274673</v>
      </c>
      <c r="AI58" s="214">
        <v>1060.0295239861828</v>
      </c>
      <c r="AJ58" s="216">
        <v>1586.1015619261905</v>
      </c>
      <c r="AK58" s="368">
        <v>0.25890529973935705</v>
      </c>
      <c r="AL58" s="369">
        <v>0.30278019113814075</v>
      </c>
      <c r="AM58" s="370">
        <v>0.43831450912250219</v>
      </c>
    </row>
    <row r="59" spans="1:39">
      <c r="A59" s="198" t="s">
        <v>855</v>
      </c>
      <c r="B59" s="201" t="s">
        <v>925</v>
      </c>
      <c r="C59" s="204">
        <v>525.55999999999995</v>
      </c>
      <c r="D59" s="202">
        <v>532.70000000000005</v>
      </c>
      <c r="E59" s="397">
        <v>0</v>
      </c>
      <c r="F59" s="208">
        <f t="shared" si="4"/>
        <v>0</v>
      </c>
      <c r="G59" s="206">
        <f t="shared" si="5"/>
        <v>0</v>
      </c>
      <c r="H59" s="210">
        <f t="shared" si="6"/>
        <v>0</v>
      </c>
      <c r="I59" s="356">
        <v>0</v>
      </c>
      <c r="J59" s="357">
        <v>0</v>
      </c>
      <c r="K59" s="358">
        <v>0</v>
      </c>
      <c r="L59" s="397">
        <v>40</v>
      </c>
      <c r="M59" s="208">
        <f t="shared" si="7"/>
        <v>2369</v>
      </c>
      <c r="N59" s="206">
        <f t="shared" si="8"/>
        <v>538</v>
      </c>
      <c r="O59" s="210">
        <f t="shared" si="9"/>
        <v>461</v>
      </c>
      <c r="P59" s="356">
        <v>0.7033036848792884</v>
      </c>
      <c r="Q59" s="357">
        <v>0.15978398983481576</v>
      </c>
      <c r="R59" s="358">
        <v>0.13691232528589581</v>
      </c>
      <c r="S59" s="451">
        <v>10.86</v>
      </c>
      <c r="T59" s="208">
        <f t="shared" si="10"/>
        <v>887</v>
      </c>
      <c r="U59" s="206">
        <f t="shared" si="11"/>
        <v>235</v>
      </c>
      <c r="V59" s="210">
        <f t="shared" si="12"/>
        <v>36</v>
      </c>
      <c r="W59" s="356">
        <v>0.76595744680851063</v>
      </c>
      <c r="X59" s="357">
        <v>0.20319148936170212</v>
      </c>
      <c r="Y59" s="358">
        <v>3.0851063829787233E-2</v>
      </c>
      <c r="Z59" s="397">
        <v>3.71</v>
      </c>
      <c r="AA59" s="208">
        <f t="shared" si="13"/>
        <v>315</v>
      </c>
      <c r="AB59" s="206">
        <f t="shared" si="14"/>
        <v>0</v>
      </c>
      <c r="AC59" s="210">
        <f t="shared" si="15"/>
        <v>242</v>
      </c>
      <c r="AD59" s="356">
        <v>0.5652866242038217</v>
      </c>
      <c r="AE59" s="357">
        <v>0</v>
      </c>
      <c r="AF59" s="358">
        <v>0.43471337579617836</v>
      </c>
      <c r="AG59" s="397"/>
      <c r="AH59" s="213">
        <v>1049.891090706825</v>
      </c>
      <c r="AI59" s="214">
        <v>797.55675130947645</v>
      </c>
      <c r="AJ59" s="216">
        <v>1598.4929803787388</v>
      </c>
      <c r="AK59" s="368">
        <v>0.25935596170583114</v>
      </c>
      <c r="AL59" s="369">
        <v>0.30330722367275892</v>
      </c>
      <c r="AM59" s="370">
        <v>0.43733681462140994</v>
      </c>
    </row>
    <row r="60" spans="1:39">
      <c r="A60" s="198" t="s">
        <v>856</v>
      </c>
      <c r="B60" s="201" t="s">
        <v>926</v>
      </c>
      <c r="C60" s="204">
        <v>532.70000000000005</v>
      </c>
      <c r="D60" s="202">
        <v>538.74</v>
      </c>
      <c r="E60" s="397">
        <v>0</v>
      </c>
      <c r="F60" s="208">
        <f t="shared" si="4"/>
        <v>0</v>
      </c>
      <c r="G60" s="206">
        <f t="shared" si="5"/>
        <v>0</v>
      </c>
      <c r="H60" s="210">
        <f t="shared" si="6"/>
        <v>0</v>
      </c>
      <c r="I60" s="356">
        <v>0</v>
      </c>
      <c r="J60" s="357">
        <v>0</v>
      </c>
      <c r="K60" s="358">
        <v>0</v>
      </c>
      <c r="L60" s="397">
        <v>40</v>
      </c>
      <c r="M60" s="208">
        <f t="shared" si="7"/>
        <v>2376</v>
      </c>
      <c r="N60" s="206">
        <f t="shared" si="8"/>
        <v>540</v>
      </c>
      <c r="O60" s="210">
        <f t="shared" si="9"/>
        <v>452</v>
      </c>
      <c r="P60" s="356">
        <v>0.70554493307839383</v>
      </c>
      <c r="Q60" s="357">
        <v>0.1602931803696622</v>
      </c>
      <c r="R60" s="358">
        <v>0.13416188655194392</v>
      </c>
      <c r="S60" s="451">
        <v>10.86</v>
      </c>
      <c r="T60" s="208">
        <f t="shared" si="10"/>
        <v>757</v>
      </c>
      <c r="U60" s="206">
        <f t="shared" si="11"/>
        <v>235</v>
      </c>
      <c r="V60" s="210">
        <f t="shared" si="12"/>
        <v>165</v>
      </c>
      <c r="W60" s="356">
        <v>0.65388711395101173</v>
      </c>
      <c r="X60" s="357">
        <v>0.20340788072417465</v>
      </c>
      <c r="Y60" s="358">
        <v>0.14270500532481364</v>
      </c>
      <c r="Z60" s="397">
        <v>3.71</v>
      </c>
      <c r="AA60" s="208">
        <f t="shared" si="13"/>
        <v>320</v>
      </c>
      <c r="AB60" s="206">
        <f t="shared" si="14"/>
        <v>0</v>
      </c>
      <c r="AC60" s="210">
        <f t="shared" si="15"/>
        <v>237</v>
      </c>
      <c r="AD60" s="356">
        <v>0.57443365695792881</v>
      </c>
      <c r="AE60" s="357">
        <v>0</v>
      </c>
      <c r="AF60" s="358">
        <v>0.42556634304207119</v>
      </c>
      <c r="AG60" s="397"/>
      <c r="AH60" s="213">
        <v>1037.4996722542764</v>
      </c>
      <c r="AI60" s="214">
        <v>796.43025872288115</v>
      </c>
      <c r="AJ60" s="216">
        <v>1842.9418716699201</v>
      </c>
      <c r="AK60" s="368">
        <v>0.25890529973935705</v>
      </c>
      <c r="AL60" s="369">
        <v>0.30234578627280628</v>
      </c>
      <c r="AM60" s="370">
        <v>0.43874891398783666</v>
      </c>
    </row>
    <row r="61" spans="1:39">
      <c r="A61" s="217" t="s">
        <v>857</v>
      </c>
      <c r="B61" s="218" t="s">
        <v>927</v>
      </c>
      <c r="C61" s="219">
        <v>538.74</v>
      </c>
      <c r="D61" s="220">
        <v>540.84</v>
      </c>
      <c r="E61" s="398">
        <v>0</v>
      </c>
      <c r="F61" s="221">
        <f t="shared" si="4"/>
        <v>0</v>
      </c>
      <c r="G61" s="222">
        <f t="shared" si="5"/>
        <v>0</v>
      </c>
      <c r="H61" s="223">
        <f t="shared" si="6"/>
        <v>0</v>
      </c>
      <c r="I61" s="359">
        <v>0</v>
      </c>
      <c r="J61" s="360">
        <v>0</v>
      </c>
      <c r="K61" s="361">
        <v>0</v>
      </c>
      <c r="L61" s="398">
        <v>40</v>
      </c>
      <c r="M61" s="221">
        <f t="shared" si="7"/>
        <v>2376</v>
      </c>
      <c r="N61" s="222">
        <f t="shared" si="8"/>
        <v>540</v>
      </c>
      <c r="O61" s="223">
        <f t="shared" si="9"/>
        <v>452</v>
      </c>
      <c r="P61" s="359">
        <v>0.70554493307839383</v>
      </c>
      <c r="Q61" s="360">
        <v>0.1602931803696622</v>
      </c>
      <c r="R61" s="361">
        <v>0.13416188655194392</v>
      </c>
      <c r="S61" s="449">
        <v>10.86</v>
      </c>
      <c r="T61" s="221">
        <f t="shared" si="10"/>
        <v>757</v>
      </c>
      <c r="U61" s="222">
        <f t="shared" si="11"/>
        <v>235</v>
      </c>
      <c r="V61" s="223">
        <f t="shared" si="12"/>
        <v>165</v>
      </c>
      <c r="W61" s="359">
        <v>0.65388711395101173</v>
      </c>
      <c r="X61" s="360">
        <v>0.20340788072417465</v>
      </c>
      <c r="Y61" s="361">
        <v>0.14270500532481364</v>
      </c>
      <c r="Z61" s="398">
        <v>3.71</v>
      </c>
      <c r="AA61" s="221">
        <f t="shared" si="13"/>
        <v>320</v>
      </c>
      <c r="AB61" s="222">
        <f t="shared" si="14"/>
        <v>0</v>
      </c>
      <c r="AC61" s="223">
        <f t="shared" si="15"/>
        <v>237</v>
      </c>
      <c r="AD61" s="359">
        <v>0.57443365695792881</v>
      </c>
      <c r="AE61" s="360">
        <v>0</v>
      </c>
      <c r="AF61" s="361">
        <v>0.42556634304207119</v>
      </c>
      <c r="AG61" s="398"/>
      <c r="AH61" s="224">
        <v>1037.4996722542764</v>
      </c>
      <c r="AI61" s="225">
        <v>785.1653328569281</v>
      </c>
      <c r="AJ61" s="226">
        <v>1842.9418716699201</v>
      </c>
      <c r="AK61" s="371">
        <v>0.25913043478260872</v>
      </c>
      <c r="AL61" s="372">
        <v>0.30260869565217391</v>
      </c>
      <c r="AM61" s="373">
        <v>0.43826086956521737</v>
      </c>
    </row>
    <row r="62" spans="1:39">
      <c r="A62" s="198" t="s">
        <v>858</v>
      </c>
      <c r="B62" s="201" t="s">
        <v>928</v>
      </c>
      <c r="C62" s="204">
        <v>540.84</v>
      </c>
      <c r="D62" s="202">
        <v>544.77</v>
      </c>
      <c r="E62" s="397">
        <v>0</v>
      </c>
      <c r="F62" s="208">
        <f t="shared" si="4"/>
        <v>0</v>
      </c>
      <c r="G62" s="206">
        <f t="shared" si="5"/>
        <v>0</v>
      </c>
      <c r="H62" s="210">
        <f t="shared" si="6"/>
        <v>0</v>
      </c>
      <c r="I62" s="356">
        <v>0</v>
      </c>
      <c r="J62" s="357">
        <v>0</v>
      </c>
      <c r="K62" s="358">
        <v>0</v>
      </c>
      <c r="L62" s="397">
        <v>40</v>
      </c>
      <c r="M62" s="208">
        <f t="shared" si="7"/>
        <v>2368</v>
      </c>
      <c r="N62" s="206">
        <f t="shared" si="8"/>
        <v>538</v>
      </c>
      <c r="O62" s="210">
        <f t="shared" si="9"/>
        <v>462</v>
      </c>
      <c r="P62" s="356">
        <v>0.70308034296602095</v>
      </c>
      <c r="Q62" s="357">
        <v>0.1597332486503652</v>
      </c>
      <c r="R62" s="358">
        <v>0.13718640838361384</v>
      </c>
      <c r="S62" s="451">
        <v>10.86</v>
      </c>
      <c r="T62" s="208">
        <f t="shared" si="10"/>
        <v>757</v>
      </c>
      <c r="U62" s="206">
        <f t="shared" si="11"/>
        <v>235</v>
      </c>
      <c r="V62" s="210">
        <f t="shared" si="12"/>
        <v>165</v>
      </c>
      <c r="W62" s="356">
        <v>0.65388711395101173</v>
      </c>
      <c r="X62" s="357">
        <v>0.20340788072417465</v>
      </c>
      <c r="Y62" s="358">
        <v>0.14270500532481364</v>
      </c>
      <c r="Z62" s="397">
        <v>3.71</v>
      </c>
      <c r="AA62" s="208">
        <f t="shared" si="13"/>
        <v>315</v>
      </c>
      <c r="AB62" s="206">
        <f t="shared" si="14"/>
        <v>0</v>
      </c>
      <c r="AC62" s="210">
        <f t="shared" si="15"/>
        <v>242</v>
      </c>
      <c r="AD62" s="356">
        <v>0.5652866242038217</v>
      </c>
      <c r="AE62" s="357">
        <v>0</v>
      </c>
      <c r="AF62" s="358">
        <v>0.43471337579617836</v>
      </c>
      <c r="AG62" s="397"/>
      <c r="AH62" s="213">
        <v>1049.891090706825</v>
      </c>
      <c r="AI62" s="214">
        <v>785.1653328569281</v>
      </c>
      <c r="AJ62" s="216">
        <v>1847.4478420163014</v>
      </c>
      <c r="AK62" s="368">
        <v>0.25935711140466755</v>
      </c>
      <c r="AL62" s="369">
        <v>0.3003082342580361</v>
      </c>
      <c r="AM62" s="370">
        <v>0.44033465433729635</v>
      </c>
    </row>
    <row r="63" spans="1:39">
      <c r="A63" s="198" t="s">
        <v>859</v>
      </c>
      <c r="B63" s="201" t="s">
        <v>929</v>
      </c>
      <c r="C63" s="204">
        <v>544.77</v>
      </c>
      <c r="D63" s="202">
        <v>549.75</v>
      </c>
      <c r="E63" s="397">
        <v>0</v>
      </c>
      <c r="F63" s="208">
        <f t="shared" si="4"/>
        <v>0</v>
      </c>
      <c r="G63" s="206">
        <f t="shared" si="5"/>
        <v>0</v>
      </c>
      <c r="H63" s="210">
        <f t="shared" si="6"/>
        <v>0</v>
      </c>
      <c r="I63" s="356">
        <v>0</v>
      </c>
      <c r="J63" s="357">
        <v>0</v>
      </c>
      <c r="K63" s="358">
        <v>0</v>
      </c>
      <c r="L63" s="397">
        <v>40</v>
      </c>
      <c r="M63" s="208">
        <f t="shared" si="7"/>
        <v>2374</v>
      </c>
      <c r="N63" s="206">
        <f t="shared" si="8"/>
        <v>540</v>
      </c>
      <c r="O63" s="210">
        <f t="shared" si="9"/>
        <v>454</v>
      </c>
      <c r="P63" s="356">
        <v>0.70487106017191981</v>
      </c>
      <c r="Q63" s="357">
        <v>0.16045845272206305</v>
      </c>
      <c r="R63" s="358">
        <v>0.1346704871060172</v>
      </c>
      <c r="S63" s="451">
        <v>10.86</v>
      </c>
      <c r="T63" s="208">
        <f t="shared" si="10"/>
        <v>756</v>
      </c>
      <c r="U63" s="206">
        <f t="shared" si="11"/>
        <v>235</v>
      </c>
      <c r="V63" s="210">
        <f t="shared" si="12"/>
        <v>166</v>
      </c>
      <c r="W63" s="356">
        <v>0.65319148936170213</v>
      </c>
      <c r="X63" s="357">
        <v>0.20319148936170212</v>
      </c>
      <c r="Y63" s="358">
        <v>0.14361702127659576</v>
      </c>
      <c r="Z63" s="397">
        <v>3.71</v>
      </c>
      <c r="AA63" s="208">
        <f t="shared" si="13"/>
        <v>315</v>
      </c>
      <c r="AB63" s="206">
        <f t="shared" si="14"/>
        <v>0</v>
      </c>
      <c r="AC63" s="210">
        <f t="shared" si="15"/>
        <v>242</v>
      </c>
      <c r="AD63" s="356">
        <v>0.56597774244833066</v>
      </c>
      <c r="AE63" s="357">
        <v>0</v>
      </c>
      <c r="AF63" s="358">
        <v>0.43402225755166934</v>
      </c>
      <c r="AG63" s="397"/>
      <c r="AH63" s="213">
        <v>1049.891090706825</v>
      </c>
      <c r="AI63" s="214">
        <v>785.1653328569281</v>
      </c>
      <c r="AJ63" s="216">
        <v>1847.4478420163014</v>
      </c>
      <c r="AK63" s="368">
        <v>0.2675930076199014</v>
      </c>
      <c r="AL63" s="369">
        <v>0.28865979381443296</v>
      </c>
      <c r="AM63" s="370">
        <v>0.44374719856566563</v>
      </c>
    </row>
    <row r="64" spans="1:39">
      <c r="A64" s="198" t="s">
        <v>860</v>
      </c>
      <c r="B64" s="201" t="s">
        <v>930</v>
      </c>
      <c r="C64" s="204">
        <v>549.75</v>
      </c>
      <c r="D64" s="202">
        <v>555.77</v>
      </c>
      <c r="E64" s="397">
        <v>0</v>
      </c>
      <c r="F64" s="208">
        <f t="shared" si="4"/>
        <v>0</v>
      </c>
      <c r="G64" s="206">
        <f t="shared" si="5"/>
        <v>0</v>
      </c>
      <c r="H64" s="210">
        <f t="shared" si="6"/>
        <v>0</v>
      </c>
      <c r="I64" s="356">
        <v>0</v>
      </c>
      <c r="J64" s="357">
        <v>0</v>
      </c>
      <c r="K64" s="358">
        <v>0</v>
      </c>
      <c r="L64" s="397">
        <v>40</v>
      </c>
      <c r="M64" s="208">
        <f t="shared" si="7"/>
        <v>2085</v>
      </c>
      <c r="N64" s="206">
        <f t="shared" si="8"/>
        <v>603</v>
      </c>
      <c r="O64" s="210">
        <f t="shared" si="9"/>
        <v>680</v>
      </c>
      <c r="P64" s="356">
        <v>0.61912751677852351</v>
      </c>
      <c r="Q64" s="357">
        <v>0.17897091722595079</v>
      </c>
      <c r="R64" s="358">
        <v>0.20190156599552572</v>
      </c>
      <c r="S64" s="451">
        <v>10.86</v>
      </c>
      <c r="T64" s="208">
        <f t="shared" si="10"/>
        <v>757</v>
      </c>
      <c r="U64" s="206">
        <f t="shared" si="11"/>
        <v>235</v>
      </c>
      <c r="V64" s="210">
        <f t="shared" si="12"/>
        <v>165</v>
      </c>
      <c r="W64" s="356">
        <v>0.65388711395101173</v>
      </c>
      <c r="X64" s="357">
        <v>0.20340788072417465</v>
      </c>
      <c r="Y64" s="358">
        <v>0.14270500532481364</v>
      </c>
      <c r="Z64" s="397">
        <v>3.71</v>
      </c>
      <c r="AA64" s="208">
        <f t="shared" si="13"/>
        <v>315</v>
      </c>
      <c r="AB64" s="206">
        <f t="shared" si="14"/>
        <v>0</v>
      </c>
      <c r="AC64" s="210">
        <f t="shared" si="15"/>
        <v>242</v>
      </c>
      <c r="AD64" s="356">
        <v>0.56597774244833066</v>
      </c>
      <c r="AE64" s="357">
        <v>0</v>
      </c>
      <c r="AF64" s="358">
        <v>0.43402225755166934</v>
      </c>
      <c r="AG64" s="397"/>
      <c r="AH64" s="213">
        <v>1039.7526574274673</v>
      </c>
      <c r="AI64" s="214">
        <v>250.08135422415788</v>
      </c>
      <c r="AJ64" s="216">
        <v>1837.3094087369436</v>
      </c>
      <c r="AK64" s="368">
        <v>0.26184210526315788</v>
      </c>
      <c r="AL64" s="369">
        <v>0.30394736842105263</v>
      </c>
      <c r="AM64" s="370">
        <v>0.43421052631578949</v>
      </c>
    </row>
    <row r="65" spans="1:39">
      <c r="A65" s="217" t="s">
        <v>861</v>
      </c>
      <c r="B65" s="218" t="s">
        <v>931</v>
      </c>
      <c r="C65" s="219">
        <v>555.77</v>
      </c>
      <c r="D65" s="220">
        <v>561.16</v>
      </c>
      <c r="E65" s="398">
        <v>0</v>
      </c>
      <c r="F65" s="221">
        <f t="shared" si="4"/>
        <v>0</v>
      </c>
      <c r="G65" s="222">
        <f t="shared" si="5"/>
        <v>0</v>
      </c>
      <c r="H65" s="223">
        <f t="shared" si="6"/>
        <v>0</v>
      </c>
      <c r="I65" s="359">
        <v>0</v>
      </c>
      <c r="J65" s="360">
        <v>0</v>
      </c>
      <c r="K65" s="361">
        <v>0</v>
      </c>
      <c r="L65" s="398">
        <v>40</v>
      </c>
      <c r="M65" s="221">
        <f t="shared" si="7"/>
        <v>2085</v>
      </c>
      <c r="N65" s="222">
        <f t="shared" si="8"/>
        <v>603</v>
      </c>
      <c r="O65" s="223">
        <f t="shared" si="9"/>
        <v>680</v>
      </c>
      <c r="P65" s="359">
        <v>0.61902097902097897</v>
      </c>
      <c r="Q65" s="360">
        <v>0.17902097902097902</v>
      </c>
      <c r="R65" s="361">
        <v>0.20195804195804196</v>
      </c>
      <c r="S65" s="449">
        <v>10.86</v>
      </c>
      <c r="T65" s="221">
        <f t="shared" si="10"/>
        <v>757</v>
      </c>
      <c r="U65" s="222">
        <f t="shared" si="11"/>
        <v>235</v>
      </c>
      <c r="V65" s="223">
        <f t="shared" si="12"/>
        <v>165</v>
      </c>
      <c r="W65" s="359">
        <v>0.65388711395101173</v>
      </c>
      <c r="X65" s="360">
        <v>0.20340788072417465</v>
      </c>
      <c r="Y65" s="361">
        <v>0.14270500532481364</v>
      </c>
      <c r="Z65" s="398">
        <v>3.71</v>
      </c>
      <c r="AA65" s="221">
        <f t="shared" si="13"/>
        <v>315</v>
      </c>
      <c r="AB65" s="222">
        <f t="shared" si="14"/>
        <v>0</v>
      </c>
      <c r="AC65" s="223">
        <f t="shared" si="15"/>
        <v>242</v>
      </c>
      <c r="AD65" s="359">
        <v>0.56597774244833066</v>
      </c>
      <c r="AE65" s="360">
        <v>0</v>
      </c>
      <c r="AF65" s="361">
        <v>0.43402225755166934</v>
      </c>
      <c r="AG65" s="398"/>
      <c r="AH65" s="224">
        <v>1584.9750693395952</v>
      </c>
      <c r="AI65" s="225">
        <v>250.08135422415788</v>
      </c>
      <c r="AJ65" s="226">
        <v>1795.6291830329174</v>
      </c>
      <c r="AK65" s="371">
        <v>0.25937500000000002</v>
      </c>
      <c r="AL65" s="372">
        <v>0.31160714285714286</v>
      </c>
      <c r="AM65" s="373">
        <v>0.42901785714285712</v>
      </c>
    </row>
    <row r="66" spans="1:39">
      <c r="A66" s="198" t="s">
        <v>862</v>
      </c>
      <c r="B66" s="201" t="s">
        <v>932</v>
      </c>
      <c r="C66" s="204">
        <v>561.16</v>
      </c>
      <c r="D66" s="202">
        <v>569.29999999999995</v>
      </c>
      <c r="E66" s="397">
        <v>0</v>
      </c>
      <c r="F66" s="208">
        <f t="shared" si="4"/>
        <v>0</v>
      </c>
      <c r="G66" s="206">
        <f t="shared" si="5"/>
        <v>0</v>
      </c>
      <c r="H66" s="210">
        <f t="shared" si="6"/>
        <v>0</v>
      </c>
      <c r="I66" s="356">
        <v>0</v>
      </c>
      <c r="J66" s="357">
        <v>0</v>
      </c>
      <c r="K66" s="358">
        <v>0</v>
      </c>
      <c r="L66" s="397">
        <v>76</v>
      </c>
      <c r="M66" s="208">
        <f t="shared" si="7"/>
        <v>4033</v>
      </c>
      <c r="N66" s="206">
        <f t="shared" si="8"/>
        <v>1333</v>
      </c>
      <c r="O66" s="210">
        <f t="shared" si="9"/>
        <v>1033</v>
      </c>
      <c r="P66" s="356">
        <v>0.63022136669874884</v>
      </c>
      <c r="Q66" s="357">
        <v>0.2082771896053898</v>
      </c>
      <c r="R66" s="358">
        <v>0.16150144369586142</v>
      </c>
      <c r="S66" s="451">
        <v>10.86</v>
      </c>
      <c r="T66" s="208">
        <f t="shared" si="10"/>
        <v>757</v>
      </c>
      <c r="U66" s="206">
        <f t="shared" si="11"/>
        <v>235</v>
      </c>
      <c r="V66" s="210">
        <f t="shared" si="12"/>
        <v>165</v>
      </c>
      <c r="W66" s="356">
        <v>0.65388711395101173</v>
      </c>
      <c r="X66" s="357">
        <v>0.20340788072417465</v>
      </c>
      <c r="Y66" s="358">
        <v>0.14270500532481364</v>
      </c>
      <c r="Z66" s="397">
        <v>3.71</v>
      </c>
      <c r="AA66" s="208">
        <f t="shared" si="13"/>
        <v>321</v>
      </c>
      <c r="AB66" s="206">
        <f t="shared" si="14"/>
        <v>6</v>
      </c>
      <c r="AC66" s="210">
        <f t="shared" si="15"/>
        <v>230</v>
      </c>
      <c r="AD66" s="356">
        <v>0.57643312101910826</v>
      </c>
      <c r="AE66" s="357">
        <v>1.1146496815286623E-2</v>
      </c>
      <c r="AF66" s="358">
        <v>0.41242038216560511</v>
      </c>
      <c r="AG66" s="397"/>
      <c r="AH66" s="213">
        <v>1637.9202209095745</v>
      </c>
      <c r="AI66" s="214">
        <v>250.08135422415788</v>
      </c>
      <c r="AJ66" s="216">
        <v>1795.6291830329174</v>
      </c>
      <c r="AK66" s="368">
        <v>0.27050294517444495</v>
      </c>
      <c r="AL66" s="369">
        <v>0.31128228364295424</v>
      </c>
      <c r="AM66" s="370">
        <v>0.41821477118260081</v>
      </c>
    </row>
    <row r="67" spans="1:39">
      <c r="A67" s="198" t="s">
        <v>863</v>
      </c>
      <c r="B67" s="201" t="s">
        <v>933</v>
      </c>
      <c r="C67" s="204">
        <v>569.29999999999995</v>
      </c>
      <c r="D67" s="202">
        <v>573.94000000000005</v>
      </c>
      <c r="E67" s="397">
        <v>0</v>
      </c>
      <c r="F67" s="208">
        <f t="shared" si="4"/>
        <v>0</v>
      </c>
      <c r="G67" s="206">
        <f t="shared" si="5"/>
        <v>0</v>
      </c>
      <c r="H67" s="210">
        <f t="shared" si="6"/>
        <v>0</v>
      </c>
      <c r="I67" s="356">
        <v>0</v>
      </c>
      <c r="J67" s="357">
        <v>0</v>
      </c>
      <c r="K67" s="358">
        <v>0</v>
      </c>
      <c r="L67" s="397">
        <v>76</v>
      </c>
      <c r="M67" s="208">
        <f t="shared" si="7"/>
        <v>4032</v>
      </c>
      <c r="N67" s="206">
        <f t="shared" si="8"/>
        <v>1334</v>
      </c>
      <c r="O67" s="210">
        <f t="shared" si="9"/>
        <v>1033</v>
      </c>
      <c r="P67" s="356">
        <v>0.63010007698229409</v>
      </c>
      <c r="Q67" s="357">
        <v>0.20842956120092379</v>
      </c>
      <c r="R67" s="358">
        <v>0.16147036181678215</v>
      </c>
      <c r="S67" s="451">
        <v>10.86</v>
      </c>
      <c r="T67" s="208">
        <f t="shared" si="10"/>
        <v>757</v>
      </c>
      <c r="U67" s="206">
        <f t="shared" si="11"/>
        <v>235</v>
      </c>
      <c r="V67" s="210">
        <f t="shared" si="12"/>
        <v>165</v>
      </c>
      <c r="W67" s="356">
        <v>0.65388711395101173</v>
      </c>
      <c r="X67" s="357">
        <v>0.20340788072417465</v>
      </c>
      <c r="Y67" s="358">
        <v>0.14270500532481364</v>
      </c>
      <c r="Z67" s="397">
        <v>3.71</v>
      </c>
      <c r="AA67" s="208">
        <f t="shared" si="13"/>
        <v>321</v>
      </c>
      <c r="AB67" s="206">
        <f t="shared" si="14"/>
        <v>124</v>
      </c>
      <c r="AC67" s="210">
        <f t="shared" si="15"/>
        <v>112</v>
      </c>
      <c r="AD67" s="356">
        <v>0.57643312101910826</v>
      </c>
      <c r="AE67" s="357">
        <v>0.22292993630573249</v>
      </c>
      <c r="AF67" s="358">
        <v>0.20063694267515925</v>
      </c>
      <c r="AG67" s="397"/>
      <c r="AH67" s="213">
        <v>1637.9202209095745</v>
      </c>
      <c r="AI67" s="214">
        <v>250.08135422415788</v>
      </c>
      <c r="AJ67" s="216">
        <v>1795.6291830329174</v>
      </c>
      <c r="AK67" s="368">
        <v>0.28997772828507795</v>
      </c>
      <c r="AL67" s="369">
        <v>0.28552338530066818</v>
      </c>
      <c r="AM67" s="370">
        <v>0.42449888641425387</v>
      </c>
    </row>
    <row r="68" spans="1:39">
      <c r="A68" s="198" t="s">
        <v>864</v>
      </c>
      <c r="B68" s="201" t="s">
        <v>934</v>
      </c>
      <c r="C68" s="204">
        <v>573.94000000000005</v>
      </c>
      <c r="D68" s="202">
        <v>576.1</v>
      </c>
      <c r="E68" s="397">
        <v>0</v>
      </c>
      <c r="F68" s="208">
        <f t="shared" si="4"/>
        <v>0</v>
      </c>
      <c r="G68" s="206">
        <f t="shared" si="5"/>
        <v>0</v>
      </c>
      <c r="H68" s="210">
        <f t="shared" si="6"/>
        <v>0</v>
      </c>
      <c r="I68" s="356">
        <v>0</v>
      </c>
      <c r="J68" s="357">
        <v>0</v>
      </c>
      <c r="K68" s="358">
        <v>0</v>
      </c>
      <c r="L68" s="397">
        <v>76</v>
      </c>
      <c r="M68" s="208">
        <f t="shared" si="7"/>
        <v>4031</v>
      </c>
      <c r="N68" s="206">
        <f t="shared" si="8"/>
        <v>1335</v>
      </c>
      <c r="O68" s="210">
        <f t="shared" si="9"/>
        <v>1033</v>
      </c>
      <c r="P68" s="356">
        <v>0.62990762124711319</v>
      </c>
      <c r="Q68" s="357">
        <v>0.20862201693610469</v>
      </c>
      <c r="R68" s="358">
        <v>0.16147036181678215</v>
      </c>
      <c r="S68" s="451">
        <v>10.86</v>
      </c>
      <c r="T68" s="208">
        <f t="shared" si="10"/>
        <v>757</v>
      </c>
      <c r="U68" s="206">
        <f t="shared" si="11"/>
        <v>235</v>
      </c>
      <c r="V68" s="210">
        <f t="shared" si="12"/>
        <v>165</v>
      </c>
      <c r="W68" s="356">
        <v>0.65388711395101173</v>
      </c>
      <c r="X68" s="357">
        <v>0.20340788072417465</v>
      </c>
      <c r="Y68" s="358">
        <v>0.14270500532481364</v>
      </c>
      <c r="Z68" s="397">
        <v>3.71</v>
      </c>
      <c r="AA68" s="208">
        <f t="shared" si="13"/>
        <v>326</v>
      </c>
      <c r="AB68" s="206">
        <f t="shared" si="14"/>
        <v>126</v>
      </c>
      <c r="AC68" s="210">
        <f t="shared" si="15"/>
        <v>104</v>
      </c>
      <c r="AD68" s="356">
        <v>0.58576051779935279</v>
      </c>
      <c r="AE68" s="357">
        <v>0.22653721682847897</v>
      </c>
      <c r="AF68" s="358">
        <v>0.18770226537216828</v>
      </c>
      <c r="AG68" s="397"/>
      <c r="AH68" s="213">
        <v>1636.7937283229792</v>
      </c>
      <c r="AI68" s="214">
        <v>248.95486163756257</v>
      </c>
      <c r="AJ68" s="216">
        <v>1789.9967200999408</v>
      </c>
      <c r="AK68" s="368">
        <v>0.29940119760479039</v>
      </c>
      <c r="AL68" s="369">
        <v>0.24873330262551818</v>
      </c>
      <c r="AM68" s="370">
        <v>0.45186549976969137</v>
      </c>
    </row>
    <row r="69" spans="1:39">
      <c r="A69" s="217" t="s">
        <v>865</v>
      </c>
      <c r="B69" s="218" t="s">
        <v>935</v>
      </c>
      <c r="C69" s="219">
        <v>576.1</v>
      </c>
      <c r="D69" s="220">
        <v>580.54999999999995</v>
      </c>
      <c r="E69" s="398">
        <v>0</v>
      </c>
      <c r="F69" s="221">
        <f t="shared" si="4"/>
        <v>0</v>
      </c>
      <c r="G69" s="222">
        <f t="shared" si="5"/>
        <v>0</v>
      </c>
      <c r="H69" s="223">
        <f t="shared" si="6"/>
        <v>0</v>
      </c>
      <c r="I69" s="359">
        <v>0</v>
      </c>
      <c r="J69" s="360">
        <v>0</v>
      </c>
      <c r="K69" s="361">
        <v>0</v>
      </c>
      <c r="L69" s="398">
        <v>76</v>
      </c>
      <c r="M69" s="221">
        <f t="shared" si="7"/>
        <v>4030</v>
      </c>
      <c r="N69" s="222">
        <f t="shared" si="8"/>
        <v>1335</v>
      </c>
      <c r="O69" s="223">
        <f t="shared" si="9"/>
        <v>1034</v>
      </c>
      <c r="P69" s="359">
        <v>0.62978641523956125</v>
      </c>
      <c r="Q69" s="360">
        <v>0.20858187415816817</v>
      </c>
      <c r="R69" s="361">
        <v>0.16163171060227055</v>
      </c>
      <c r="S69" s="449">
        <v>10.86</v>
      </c>
      <c r="T69" s="221">
        <f t="shared" si="10"/>
        <v>755</v>
      </c>
      <c r="U69" s="222">
        <f t="shared" si="11"/>
        <v>239</v>
      </c>
      <c r="V69" s="223">
        <f t="shared" si="12"/>
        <v>164</v>
      </c>
      <c r="W69" s="359">
        <v>0.65175718849840258</v>
      </c>
      <c r="X69" s="360">
        <v>0.2066027689030884</v>
      </c>
      <c r="Y69" s="361">
        <v>0.14164004259850904</v>
      </c>
      <c r="Z69" s="398">
        <v>3.71</v>
      </c>
      <c r="AA69" s="221">
        <f t="shared" si="13"/>
        <v>270</v>
      </c>
      <c r="AB69" s="222">
        <f t="shared" si="14"/>
        <v>287</v>
      </c>
      <c r="AC69" s="223">
        <f t="shared" si="15"/>
        <v>0</v>
      </c>
      <c r="AD69" s="359">
        <v>0.48465266558966075</v>
      </c>
      <c r="AE69" s="360">
        <v>0.51534733441033931</v>
      </c>
      <c r="AF69" s="361">
        <v>0</v>
      </c>
      <c r="AG69" s="398"/>
      <c r="AH69" s="224">
        <v>1636.7937283229792</v>
      </c>
      <c r="AI69" s="225">
        <v>248.95486163756257</v>
      </c>
      <c r="AJ69" s="226">
        <v>1789.9967200999408</v>
      </c>
      <c r="AK69" s="371">
        <v>0.11065006915629322</v>
      </c>
      <c r="AL69" s="372">
        <v>0.24619640387275243</v>
      </c>
      <c r="AM69" s="373">
        <v>0.6431535269709544</v>
      </c>
    </row>
    <row r="70" spans="1:39">
      <c r="A70" s="198" t="s">
        <v>866</v>
      </c>
      <c r="B70" s="201" t="s">
        <v>936</v>
      </c>
      <c r="C70" s="204">
        <v>580.54999999999995</v>
      </c>
      <c r="D70" s="202">
        <v>583.45000000000005</v>
      </c>
      <c r="E70" s="397">
        <v>72</v>
      </c>
      <c r="F70" s="208">
        <f t="shared" ref="F70:F76" si="16">ROUND($E70*$E$3*I70,0)</f>
        <v>5280</v>
      </c>
      <c r="G70" s="206">
        <f t="shared" ref="G70:G76" si="17">ROUND($E70*$E$3*J70,0)</f>
        <v>1362</v>
      </c>
      <c r="H70" s="210">
        <f t="shared" ref="H70:H76" si="18">ROUND($E70*$E$3*K70,0)</f>
        <v>1033</v>
      </c>
      <c r="I70" s="356">
        <v>0.68791819214745609</v>
      </c>
      <c r="J70" s="357">
        <v>0.17750284055043555</v>
      </c>
      <c r="K70" s="358">
        <v>0.13457896730210833</v>
      </c>
      <c r="L70" s="397">
        <v>76</v>
      </c>
      <c r="M70" s="208">
        <f t="shared" ref="M70:M76" si="19">ROUND($L70*$L$3*P70,0)</f>
        <v>4402</v>
      </c>
      <c r="N70" s="206">
        <f t="shared" ref="N70:N76" si="20">ROUND($L70*$L$3*Q70,0)</f>
        <v>1136</v>
      </c>
      <c r="O70" s="210">
        <f t="shared" ref="O70:O76" si="21">ROUND($L70*$L$3*R70,0)</f>
        <v>861</v>
      </c>
      <c r="P70" s="356">
        <v>0.68791819214745609</v>
      </c>
      <c r="Q70" s="357">
        <v>0.17750284055043555</v>
      </c>
      <c r="R70" s="358">
        <v>0.13457896730210833</v>
      </c>
      <c r="S70" s="451">
        <v>10.86</v>
      </c>
      <c r="T70" s="208">
        <f t="shared" ref="T70:T76" si="22">ROUND($S70*$S$3*W70,0)</f>
        <v>755</v>
      </c>
      <c r="U70" s="206">
        <f t="shared" ref="U70:U76" si="23">ROUND($S70*$S$3*X70,0)</f>
        <v>239</v>
      </c>
      <c r="V70" s="210">
        <f t="shared" ref="V70:V76" si="24">ROUND($S70*$S$3*Y70,0)</f>
        <v>164</v>
      </c>
      <c r="W70" s="356">
        <v>0.65175718849840258</v>
      </c>
      <c r="X70" s="357">
        <v>0.2066027689030884</v>
      </c>
      <c r="Y70" s="358">
        <v>0.14164004259850904</v>
      </c>
      <c r="Z70" s="397">
        <v>3.71</v>
      </c>
      <c r="AA70" s="208">
        <f t="shared" ref="AA70:AA76" si="25">ROUND($Z70*$Z$3*AD70,0)</f>
        <v>272</v>
      </c>
      <c r="AB70" s="206">
        <f t="shared" ref="AB70:AB76" si="26">ROUND($Z70*$Z$3*AE70,0)</f>
        <v>284</v>
      </c>
      <c r="AC70" s="210">
        <f t="shared" ref="AC70:AC76" si="27">ROUND($Z70*$Z$3*AF70,0)</f>
        <v>0</v>
      </c>
      <c r="AD70" s="356">
        <v>0.48959999999999998</v>
      </c>
      <c r="AE70" s="357">
        <v>0.51039999999999996</v>
      </c>
      <c r="AF70" s="358">
        <v>0</v>
      </c>
      <c r="AG70" s="397">
        <v>0</v>
      </c>
      <c r="AH70" s="213">
        <v>0</v>
      </c>
      <c r="AI70" s="214">
        <v>0</v>
      </c>
      <c r="AJ70" s="216">
        <v>0</v>
      </c>
      <c r="AK70" s="368">
        <v>0</v>
      </c>
      <c r="AL70" s="369">
        <v>0</v>
      </c>
      <c r="AM70" s="370">
        <v>0</v>
      </c>
    </row>
    <row r="71" spans="1:39">
      <c r="A71" s="198" t="s">
        <v>867</v>
      </c>
      <c r="B71" s="201" t="s">
        <v>937</v>
      </c>
      <c r="C71" s="204">
        <v>583.45000000000005</v>
      </c>
      <c r="D71" s="202">
        <v>584.35</v>
      </c>
      <c r="E71" s="397">
        <v>72</v>
      </c>
      <c r="F71" s="208">
        <f t="shared" si="16"/>
        <v>5280</v>
      </c>
      <c r="G71" s="206">
        <f t="shared" si="17"/>
        <v>1362</v>
      </c>
      <c r="H71" s="210">
        <f t="shared" si="18"/>
        <v>1033</v>
      </c>
      <c r="I71" s="356">
        <v>0.68791819214745609</v>
      </c>
      <c r="J71" s="357">
        <v>0.17750284055043555</v>
      </c>
      <c r="K71" s="358">
        <v>0.13457896730210833</v>
      </c>
      <c r="L71" s="397">
        <v>76</v>
      </c>
      <c r="M71" s="208">
        <f t="shared" si="19"/>
        <v>4402</v>
      </c>
      <c r="N71" s="206">
        <f t="shared" si="20"/>
        <v>1136</v>
      </c>
      <c r="O71" s="210">
        <f t="shared" si="21"/>
        <v>861</v>
      </c>
      <c r="P71" s="356">
        <v>0.68791819214745609</v>
      </c>
      <c r="Q71" s="357">
        <v>0.17750284055043555</v>
      </c>
      <c r="R71" s="358">
        <v>0.13457896730210833</v>
      </c>
      <c r="S71" s="451">
        <v>10.86</v>
      </c>
      <c r="T71" s="208">
        <f t="shared" si="22"/>
        <v>755</v>
      </c>
      <c r="U71" s="206">
        <f t="shared" si="23"/>
        <v>239</v>
      </c>
      <c r="V71" s="210">
        <f t="shared" si="24"/>
        <v>164</v>
      </c>
      <c r="W71" s="356">
        <v>0.65175718849840258</v>
      </c>
      <c r="X71" s="357">
        <v>0.2066027689030884</v>
      </c>
      <c r="Y71" s="358">
        <v>0.14164004259850904</v>
      </c>
      <c r="Z71" s="397">
        <v>3.71</v>
      </c>
      <c r="AA71" s="208">
        <f t="shared" si="25"/>
        <v>275</v>
      </c>
      <c r="AB71" s="206">
        <f t="shared" si="26"/>
        <v>282</v>
      </c>
      <c r="AC71" s="210">
        <f t="shared" si="27"/>
        <v>0</v>
      </c>
      <c r="AD71" s="356">
        <v>0.49365079365079367</v>
      </c>
      <c r="AE71" s="357">
        <v>0.50634920634920633</v>
      </c>
      <c r="AF71" s="358">
        <v>0</v>
      </c>
      <c r="AG71" s="397">
        <v>0</v>
      </c>
      <c r="AH71" s="213">
        <v>0</v>
      </c>
      <c r="AI71" s="214">
        <v>0</v>
      </c>
      <c r="AJ71" s="216">
        <v>0</v>
      </c>
      <c r="AK71" s="368">
        <v>0</v>
      </c>
      <c r="AL71" s="369">
        <v>0</v>
      </c>
      <c r="AM71" s="370">
        <v>0</v>
      </c>
    </row>
    <row r="72" spans="1:39">
      <c r="A72" s="198" t="s">
        <v>868</v>
      </c>
      <c r="B72" s="201" t="s">
        <v>938</v>
      </c>
      <c r="C72" s="204">
        <v>584.35</v>
      </c>
      <c r="D72" s="202">
        <v>589.5</v>
      </c>
      <c r="E72" s="397">
        <v>72</v>
      </c>
      <c r="F72" s="208">
        <f t="shared" si="16"/>
        <v>5283</v>
      </c>
      <c r="G72" s="206">
        <f t="shared" si="17"/>
        <v>1360</v>
      </c>
      <c r="H72" s="210">
        <f t="shared" si="18"/>
        <v>1032</v>
      </c>
      <c r="I72" s="356">
        <v>0.68831332912192045</v>
      </c>
      <c r="J72" s="357">
        <v>0.17725837018319646</v>
      </c>
      <c r="K72" s="358">
        <v>0.13442830069488312</v>
      </c>
      <c r="L72" s="397">
        <v>76</v>
      </c>
      <c r="M72" s="208">
        <f t="shared" si="19"/>
        <v>4405</v>
      </c>
      <c r="N72" s="206">
        <f t="shared" si="20"/>
        <v>1134</v>
      </c>
      <c r="O72" s="210">
        <f t="shared" si="21"/>
        <v>860</v>
      </c>
      <c r="P72" s="356">
        <v>0.68831332912192045</v>
      </c>
      <c r="Q72" s="357">
        <v>0.17725837018319646</v>
      </c>
      <c r="R72" s="358">
        <v>0.13442830069488312</v>
      </c>
      <c r="S72" s="451">
        <v>10.86</v>
      </c>
      <c r="T72" s="208">
        <f t="shared" si="22"/>
        <v>755</v>
      </c>
      <c r="U72" s="206">
        <f t="shared" si="23"/>
        <v>239</v>
      </c>
      <c r="V72" s="210">
        <f t="shared" si="24"/>
        <v>164</v>
      </c>
      <c r="W72" s="356">
        <v>0.65175718849840258</v>
      </c>
      <c r="X72" s="357">
        <v>0.2066027689030884</v>
      </c>
      <c r="Y72" s="358">
        <v>0.14164004259850904</v>
      </c>
      <c r="Z72" s="397">
        <v>3.71</v>
      </c>
      <c r="AA72" s="208">
        <f t="shared" si="25"/>
        <v>270</v>
      </c>
      <c r="AB72" s="206">
        <f t="shared" si="26"/>
        <v>287</v>
      </c>
      <c r="AC72" s="210">
        <f t="shared" si="27"/>
        <v>0</v>
      </c>
      <c r="AD72" s="356">
        <v>0.48465266558966075</v>
      </c>
      <c r="AE72" s="357">
        <v>0.51534733441033931</v>
      </c>
      <c r="AF72" s="358">
        <v>0</v>
      </c>
      <c r="AG72" s="397">
        <v>0</v>
      </c>
      <c r="AH72" s="213">
        <v>0</v>
      </c>
      <c r="AI72" s="214">
        <v>0</v>
      </c>
      <c r="AJ72" s="216">
        <v>0</v>
      </c>
      <c r="AK72" s="368">
        <v>0</v>
      </c>
      <c r="AL72" s="369">
        <v>0</v>
      </c>
      <c r="AM72" s="370">
        <v>0</v>
      </c>
    </row>
    <row r="73" spans="1:39">
      <c r="A73" s="217" t="s">
        <v>869</v>
      </c>
      <c r="B73" s="218" t="s">
        <v>939</v>
      </c>
      <c r="C73" s="219">
        <v>589.5</v>
      </c>
      <c r="D73" s="220">
        <v>591.45000000000005</v>
      </c>
      <c r="E73" s="398">
        <v>72</v>
      </c>
      <c r="F73" s="221">
        <f t="shared" si="16"/>
        <v>5282</v>
      </c>
      <c r="G73" s="222">
        <f t="shared" si="17"/>
        <v>1360</v>
      </c>
      <c r="H73" s="223">
        <f t="shared" si="18"/>
        <v>1033</v>
      </c>
      <c r="I73" s="359">
        <v>0.68818698673404932</v>
      </c>
      <c r="J73" s="360">
        <v>0.17725837018319646</v>
      </c>
      <c r="K73" s="361">
        <v>0.13455464308275428</v>
      </c>
      <c r="L73" s="398">
        <v>76</v>
      </c>
      <c r="M73" s="221">
        <f t="shared" si="19"/>
        <v>4404</v>
      </c>
      <c r="N73" s="222">
        <f t="shared" si="20"/>
        <v>1134</v>
      </c>
      <c r="O73" s="223">
        <f t="shared" si="21"/>
        <v>861</v>
      </c>
      <c r="P73" s="359">
        <v>0.68818698673404932</v>
      </c>
      <c r="Q73" s="360">
        <v>0.17725837018319646</v>
      </c>
      <c r="R73" s="361">
        <v>0.13455464308275428</v>
      </c>
      <c r="S73" s="449">
        <v>10.86</v>
      </c>
      <c r="T73" s="221">
        <f t="shared" si="22"/>
        <v>755</v>
      </c>
      <c r="U73" s="222">
        <f t="shared" si="23"/>
        <v>239</v>
      </c>
      <c r="V73" s="223">
        <f t="shared" si="24"/>
        <v>164</v>
      </c>
      <c r="W73" s="359">
        <v>0.65175718849840258</v>
      </c>
      <c r="X73" s="360">
        <v>0.2066027689030884</v>
      </c>
      <c r="Y73" s="361">
        <v>0.14164004259850904</v>
      </c>
      <c r="Z73" s="398">
        <v>3.71</v>
      </c>
      <c r="AA73" s="221">
        <f t="shared" si="25"/>
        <v>270</v>
      </c>
      <c r="AB73" s="222">
        <f t="shared" si="26"/>
        <v>287</v>
      </c>
      <c r="AC73" s="223">
        <f t="shared" si="27"/>
        <v>0</v>
      </c>
      <c r="AD73" s="359">
        <v>0.48465266558966075</v>
      </c>
      <c r="AE73" s="360">
        <v>0.51534733441033931</v>
      </c>
      <c r="AF73" s="361">
        <v>0</v>
      </c>
      <c r="AG73" s="398">
        <v>0</v>
      </c>
      <c r="AH73" s="224">
        <v>0</v>
      </c>
      <c r="AI73" s="225">
        <v>0</v>
      </c>
      <c r="AJ73" s="226">
        <v>0</v>
      </c>
      <c r="AK73" s="371">
        <v>0</v>
      </c>
      <c r="AL73" s="372">
        <v>0</v>
      </c>
      <c r="AM73" s="373">
        <v>0</v>
      </c>
    </row>
    <row r="74" spans="1:39">
      <c r="A74" s="198" t="s">
        <v>870</v>
      </c>
      <c r="B74" s="201" t="s">
        <v>940</v>
      </c>
      <c r="C74" s="204">
        <v>591.45000000000005</v>
      </c>
      <c r="D74" s="202">
        <v>594.54</v>
      </c>
      <c r="E74" s="397">
        <v>72</v>
      </c>
      <c r="F74" s="208">
        <f t="shared" si="16"/>
        <v>5281</v>
      </c>
      <c r="G74" s="206">
        <f t="shared" si="17"/>
        <v>1361</v>
      </c>
      <c r="H74" s="210">
        <f t="shared" si="18"/>
        <v>1033</v>
      </c>
      <c r="I74" s="356">
        <v>0.6880606443461782</v>
      </c>
      <c r="J74" s="357">
        <v>0.17738471257106758</v>
      </c>
      <c r="K74" s="358">
        <v>0.13455464308275428</v>
      </c>
      <c r="L74" s="397">
        <v>76</v>
      </c>
      <c r="M74" s="208">
        <f t="shared" si="19"/>
        <v>4403</v>
      </c>
      <c r="N74" s="206">
        <f t="shared" si="20"/>
        <v>1135</v>
      </c>
      <c r="O74" s="210">
        <f t="shared" si="21"/>
        <v>861</v>
      </c>
      <c r="P74" s="356">
        <v>0.6880606443461782</v>
      </c>
      <c r="Q74" s="357">
        <v>0.17738471257106758</v>
      </c>
      <c r="R74" s="358">
        <v>0.13455464308275428</v>
      </c>
      <c r="S74" s="451">
        <v>10.86</v>
      </c>
      <c r="T74" s="208">
        <f t="shared" si="22"/>
        <v>755</v>
      </c>
      <c r="U74" s="206">
        <f t="shared" si="23"/>
        <v>239</v>
      </c>
      <c r="V74" s="210">
        <f t="shared" si="24"/>
        <v>164</v>
      </c>
      <c r="W74" s="356">
        <v>0.65175718849840258</v>
      </c>
      <c r="X74" s="357">
        <v>0.2066027689030884</v>
      </c>
      <c r="Y74" s="358">
        <v>0.14164004259850904</v>
      </c>
      <c r="Z74" s="397">
        <v>3.71</v>
      </c>
      <c r="AA74" s="208">
        <f t="shared" si="25"/>
        <v>270</v>
      </c>
      <c r="AB74" s="206">
        <f t="shared" si="26"/>
        <v>287</v>
      </c>
      <c r="AC74" s="210">
        <f t="shared" si="27"/>
        <v>0</v>
      </c>
      <c r="AD74" s="356">
        <v>0.48465266558966075</v>
      </c>
      <c r="AE74" s="357">
        <v>0.51534733441033931</v>
      </c>
      <c r="AF74" s="358">
        <v>0</v>
      </c>
      <c r="AG74" s="397">
        <v>0</v>
      </c>
      <c r="AH74" s="213">
        <v>0</v>
      </c>
      <c r="AI74" s="214">
        <v>0</v>
      </c>
      <c r="AJ74" s="216">
        <v>0</v>
      </c>
      <c r="AK74" s="368">
        <v>0</v>
      </c>
      <c r="AL74" s="369">
        <v>0</v>
      </c>
      <c r="AM74" s="370">
        <v>0</v>
      </c>
    </row>
    <row r="75" spans="1:39">
      <c r="A75" s="198" t="s">
        <v>871</v>
      </c>
      <c r="B75" s="201" t="s">
        <v>941</v>
      </c>
      <c r="C75" s="204">
        <v>594.54</v>
      </c>
      <c r="D75" s="202">
        <v>597.37</v>
      </c>
      <c r="E75" s="397">
        <v>72</v>
      </c>
      <c r="F75" s="208">
        <f t="shared" si="16"/>
        <v>5282</v>
      </c>
      <c r="G75" s="206">
        <f t="shared" si="17"/>
        <v>1359</v>
      </c>
      <c r="H75" s="210">
        <f t="shared" si="18"/>
        <v>1034</v>
      </c>
      <c r="I75" s="356">
        <v>0.68817883303864613</v>
      </c>
      <c r="J75" s="357">
        <v>0.17706491538267238</v>
      </c>
      <c r="K75" s="358">
        <v>0.13475625157868149</v>
      </c>
      <c r="L75" s="397">
        <v>76</v>
      </c>
      <c r="M75" s="208">
        <f t="shared" si="19"/>
        <v>4404</v>
      </c>
      <c r="N75" s="206">
        <f t="shared" si="20"/>
        <v>1133</v>
      </c>
      <c r="O75" s="210">
        <f t="shared" si="21"/>
        <v>862</v>
      </c>
      <c r="P75" s="356">
        <v>0.68817883303864613</v>
      </c>
      <c r="Q75" s="357">
        <v>0.17706491538267238</v>
      </c>
      <c r="R75" s="358">
        <v>0.13475625157868149</v>
      </c>
      <c r="S75" s="451">
        <v>10.86</v>
      </c>
      <c r="T75" s="208">
        <f t="shared" si="22"/>
        <v>755</v>
      </c>
      <c r="U75" s="206">
        <f t="shared" si="23"/>
        <v>239</v>
      </c>
      <c r="V75" s="210">
        <f t="shared" si="24"/>
        <v>164</v>
      </c>
      <c r="W75" s="356">
        <v>0.65175718849840258</v>
      </c>
      <c r="X75" s="357">
        <v>0.2066027689030884</v>
      </c>
      <c r="Y75" s="358">
        <v>0.14164004259850904</v>
      </c>
      <c r="Z75" s="397">
        <v>3.71</v>
      </c>
      <c r="AA75" s="208">
        <f t="shared" si="25"/>
        <v>270</v>
      </c>
      <c r="AB75" s="206">
        <f t="shared" si="26"/>
        <v>287</v>
      </c>
      <c r="AC75" s="210">
        <f t="shared" si="27"/>
        <v>0</v>
      </c>
      <c r="AD75" s="356">
        <v>0.48465266558966075</v>
      </c>
      <c r="AE75" s="357">
        <v>0.51534733441033931</v>
      </c>
      <c r="AF75" s="358">
        <v>0</v>
      </c>
      <c r="AG75" s="397">
        <v>0</v>
      </c>
      <c r="AH75" s="213">
        <v>0</v>
      </c>
      <c r="AI75" s="214">
        <v>0</v>
      </c>
      <c r="AJ75" s="216">
        <v>0</v>
      </c>
      <c r="AK75" s="368">
        <v>0</v>
      </c>
      <c r="AL75" s="369">
        <v>0</v>
      </c>
      <c r="AM75" s="370">
        <v>0</v>
      </c>
    </row>
    <row r="76" spans="1:39">
      <c r="A76" s="227" t="s">
        <v>872</v>
      </c>
      <c r="B76" s="228" t="s">
        <v>942</v>
      </c>
      <c r="C76" s="229">
        <v>597.37</v>
      </c>
      <c r="D76" s="230">
        <v>598.70000000000005</v>
      </c>
      <c r="E76" s="399">
        <v>72</v>
      </c>
      <c r="F76" s="231">
        <f t="shared" si="16"/>
        <v>5284</v>
      </c>
      <c r="G76" s="232">
        <f t="shared" si="17"/>
        <v>1316</v>
      </c>
      <c r="H76" s="233">
        <f t="shared" si="18"/>
        <v>1075</v>
      </c>
      <c r="I76" s="362">
        <v>0.68843142207628194</v>
      </c>
      <c r="J76" s="363">
        <v>0.17150795655468554</v>
      </c>
      <c r="K76" s="364">
        <v>0.14006062136903258</v>
      </c>
      <c r="L76" s="399">
        <v>76</v>
      </c>
      <c r="M76" s="231">
        <f t="shared" si="19"/>
        <v>4405</v>
      </c>
      <c r="N76" s="232">
        <f t="shared" si="20"/>
        <v>1098</v>
      </c>
      <c r="O76" s="233">
        <f t="shared" si="21"/>
        <v>896</v>
      </c>
      <c r="P76" s="362">
        <v>0.68843142207628194</v>
      </c>
      <c r="Q76" s="363">
        <v>0.17150795655468554</v>
      </c>
      <c r="R76" s="364">
        <v>0.14006062136903258</v>
      </c>
      <c r="S76" s="452">
        <v>10.86</v>
      </c>
      <c r="T76" s="231">
        <f t="shared" si="22"/>
        <v>755</v>
      </c>
      <c r="U76" s="232">
        <f t="shared" si="23"/>
        <v>239</v>
      </c>
      <c r="V76" s="233">
        <f t="shared" si="24"/>
        <v>164</v>
      </c>
      <c r="W76" s="362">
        <v>0.65175718849840258</v>
      </c>
      <c r="X76" s="363">
        <v>0.2066027689030884</v>
      </c>
      <c r="Y76" s="364">
        <v>0.14164004259850904</v>
      </c>
      <c r="Z76" s="399">
        <v>3.71</v>
      </c>
      <c r="AA76" s="231">
        <f t="shared" si="25"/>
        <v>270</v>
      </c>
      <c r="AB76" s="232">
        <f t="shared" si="26"/>
        <v>287</v>
      </c>
      <c r="AC76" s="233">
        <f t="shared" si="27"/>
        <v>0</v>
      </c>
      <c r="AD76" s="362">
        <v>0.48465266558966075</v>
      </c>
      <c r="AE76" s="363">
        <v>0.51534733441033931</v>
      </c>
      <c r="AF76" s="364">
        <v>0</v>
      </c>
      <c r="AG76" s="399">
        <v>0</v>
      </c>
      <c r="AH76" s="234">
        <v>0</v>
      </c>
      <c r="AI76" s="235">
        <v>0</v>
      </c>
      <c r="AJ76" s="236">
        <v>0</v>
      </c>
      <c r="AK76" s="374">
        <v>0</v>
      </c>
      <c r="AL76" s="375">
        <v>0</v>
      </c>
      <c r="AM76" s="376">
        <v>0</v>
      </c>
    </row>
  </sheetData>
  <mergeCells count="16">
    <mergeCell ref="A1:AN1"/>
    <mergeCell ref="A4:B4"/>
    <mergeCell ref="A2:B2"/>
    <mergeCell ref="AN2:AN4"/>
    <mergeCell ref="A3:B3"/>
    <mergeCell ref="C2:D3"/>
    <mergeCell ref="AG2:AM2"/>
    <mergeCell ref="Z2:AF2"/>
    <mergeCell ref="E3:K3"/>
    <mergeCell ref="L3:R3"/>
    <mergeCell ref="S3:Y3"/>
    <mergeCell ref="Z3:AF3"/>
    <mergeCell ref="S2:Y2"/>
    <mergeCell ref="L2:R2"/>
    <mergeCell ref="E2:K2"/>
    <mergeCell ref="AG3:AM3"/>
  </mergeCells>
  <hyperlinks>
    <hyperlink ref="AN2:AN4" location="togtyper!A1" display="togtyper"/>
    <hyperlink ref="A2:B2" location="OVERSIKT!A1" display="OVERSIKT"/>
  </hyperlink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8"/>
  <dimension ref="A1:L28"/>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6" width="6.5703125" style="28" bestFit="1" customWidth="1"/>
    <col min="7" max="8" width="5.5703125" style="28" bestFit="1" customWidth="1"/>
    <col min="9" max="11" width="5" style="28" bestFit="1" customWidth="1"/>
    <col min="12" max="16384" width="11.42578125" style="28"/>
  </cols>
  <sheetData>
    <row r="1" spans="1:12" ht="21">
      <c r="A1" s="518" t="s">
        <v>26</v>
      </c>
      <c r="B1" s="518"/>
      <c r="C1" s="518"/>
      <c r="D1" s="518"/>
      <c r="E1" s="518"/>
      <c r="F1" s="518"/>
      <c r="G1" s="518"/>
      <c r="H1" s="518"/>
      <c r="I1" s="518"/>
      <c r="J1" s="518"/>
      <c r="K1" s="518"/>
      <c r="L1" s="518"/>
    </row>
    <row r="2" spans="1:12" ht="15" customHeight="1">
      <c r="A2" s="520" t="s">
        <v>11</v>
      </c>
      <c r="B2" s="520"/>
      <c r="C2" s="530" t="s">
        <v>5</v>
      </c>
      <c r="D2" s="531"/>
      <c r="E2" s="522" t="s">
        <v>1111</v>
      </c>
      <c r="F2" s="523"/>
      <c r="G2" s="523"/>
      <c r="H2" s="523"/>
      <c r="I2" s="523"/>
      <c r="J2" s="523"/>
      <c r="K2" s="524"/>
      <c r="L2" s="521" t="s">
        <v>56</v>
      </c>
    </row>
    <row r="3" spans="1:12" ht="15" customHeight="1">
      <c r="A3" s="525" t="s">
        <v>1110</v>
      </c>
      <c r="B3" s="526"/>
      <c r="C3" s="532"/>
      <c r="D3" s="533"/>
      <c r="E3" s="527">
        <f>IFERROR(IF(MATCH(E2,TOGLENGDER!$A$2:$A$206,0),INDEX(TOGLENGDER!$B$2:$B$206,MATCH(E2,TOGLENGDER!$A$2:$A$206,0),1),0),"!feil!")</f>
        <v>106.6</v>
      </c>
      <c r="F3" s="528"/>
      <c r="G3" s="528"/>
      <c r="H3" s="528"/>
      <c r="I3" s="528"/>
      <c r="J3" s="528"/>
      <c r="K3" s="529"/>
      <c r="L3" s="521"/>
    </row>
    <row r="4" spans="1:12" ht="15" customHeight="1">
      <c r="A4" s="519" t="s">
        <v>0</v>
      </c>
      <c r="B4" s="519"/>
      <c r="C4" s="29" t="s">
        <v>57</v>
      </c>
      <c r="D4" s="29" t="s">
        <v>58</v>
      </c>
      <c r="E4" s="379" t="s">
        <v>1166</v>
      </c>
      <c r="F4" s="30" t="s">
        <v>2</v>
      </c>
      <c r="G4" s="30" t="s">
        <v>3</v>
      </c>
      <c r="H4" s="30" t="s">
        <v>4</v>
      </c>
      <c r="I4" s="242" t="s">
        <v>2</v>
      </c>
      <c r="J4" s="242" t="s">
        <v>3</v>
      </c>
      <c r="K4" s="242" t="s">
        <v>4</v>
      </c>
      <c r="L4" s="521"/>
    </row>
    <row r="5" spans="1:12">
      <c r="A5" s="33" t="s">
        <v>943</v>
      </c>
      <c r="B5" s="35" t="s">
        <v>965</v>
      </c>
      <c r="C5" s="39">
        <v>52.7</v>
      </c>
      <c r="D5" s="36">
        <v>60.98</v>
      </c>
      <c r="E5" s="378">
        <v>144</v>
      </c>
      <c r="F5" s="43">
        <f>ROUND($E5*$E$3*I5,0)</f>
        <v>10135</v>
      </c>
      <c r="G5" s="41">
        <f t="shared" ref="G5:H5" si="0">ROUND($E5*$E$3*J5,0)</f>
        <v>3098</v>
      </c>
      <c r="H5" s="45">
        <f t="shared" si="0"/>
        <v>2117</v>
      </c>
      <c r="I5" s="243">
        <v>0.66026264591439687</v>
      </c>
      <c r="J5" s="244">
        <v>0.20184824902723736</v>
      </c>
      <c r="K5" s="245">
        <v>0.13788910505836577</v>
      </c>
    </row>
    <row r="6" spans="1:12">
      <c r="A6" s="34" t="s">
        <v>944</v>
      </c>
      <c r="B6" s="37" t="s">
        <v>966</v>
      </c>
      <c r="C6" s="40">
        <v>60.98</v>
      </c>
      <c r="D6" s="38">
        <v>68.14</v>
      </c>
      <c r="E6" s="380">
        <v>144</v>
      </c>
      <c r="F6" s="44">
        <f t="shared" ref="F6:F26" si="1">ROUND($E6*$E$3*I6,0)</f>
        <v>10135</v>
      </c>
      <c r="G6" s="42">
        <f t="shared" ref="G6:G26" si="2">ROUND($E6*$E$3*J6,0)</f>
        <v>3098</v>
      </c>
      <c r="H6" s="46">
        <f t="shared" ref="H6:H26" si="3">ROUND($E6*$E$3*K6,0)</f>
        <v>2117</v>
      </c>
      <c r="I6" s="246">
        <v>0.66026264591439687</v>
      </c>
      <c r="J6" s="247">
        <v>0.20184824902723736</v>
      </c>
      <c r="K6" s="248">
        <v>0.13788910505836577</v>
      </c>
    </row>
    <row r="7" spans="1:12">
      <c r="A7" s="34" t="s">
        <v>945</v>
      </c>
      <c r="B7" s="37" t="s">
        <v>967</v>
      </c>
      <c r="C7" s="40">
        <v>68.14</v>
      </c>
      <c r="D7" s="38">
        <v>73.069999999999993</v>
      </c>
      <c r="E7" s="380">
        <v>144</v>
      </c>
      <c r="F7" s="44">
        <f t="shared" si="1"/>
        <v>10135</v>
      </c>
      <c r="G7" s="42">
        <f t="shared" si="2"/>
        <v>3098</v>
      </c>
      <c r="H7" s="46">
        <f t="shared" si="3"/>
        <v>2117</v>
      </c>
      <c r="I7" s="246">
        <v>0.66026264591439687</v>
      </c>
      <c r="J7" s="247">
        <v>0.20184824902723736</v>
      </c>
      <c r="K7" s="248">
        <v>0.13788910505836577</v>
      </c>
    </row>
    <row r="8" spans="1:12">
      <c r="A8" s="34" t="s">
        <v>946</v>
      </c>
      <c r="B8" s="37" t="s">
        <v>968</v>
      </c>
      <c r="C8" s="40">
        <v>73.069999999999993</v>
      </c>
      <c r="D8" s="38">
        <v>76.75</v>
      </c>
      <c r="E8" s="380">
        <v>144</v>
      </c>
      <c r="F8" s="44">
        <f t="shared" si="1"/>
        <v>10135</v>
      </c>
      <c r="G8" s="42">
        <f t="shared" si="2"/>
        <v>3098</v>
      </c>
      <c r="H8" s="46">
        <f t="shared" si="3"/>
        <v>2117</v>
      </c>
      <c r="I8" s="246">
        <v>0.66026264591439687</v>
      </c>
      <c r="J8" s="247">
        <v>0.20184824902723736</v>
      </c>
      <c r="K8" s="248">
        <v>0.13788910505836577</v>
      </c>
    </row>
    <row r="9" spans="1:12">
      <c r="A9" s="410" t="s">
        <v>947</v>
      </c>
      <c r="B9" s="411" t="s">
        <v>969</v>
      </c>
      <c r="C9" s="412">
        <v>76.75</v>
      </c>
      <c r="D9" s="413">
        <v>86.09</v>
      </c>
      <c r="E9" s="414">
        <v>144</v>
      </c>
      <c r="F9" s="415">
        <f t="shared" si="1"/>
        <v>10135</v>
      </c>
      <c r="G9" s="416">
        <f t="shared" si="2"/>
        <v>3098</v>
      </c>
      <c r="H9" s="417">
        <f t="shared" si="3"/>
        <v>2117</v>
      </c>
      <c r="I9" s="418">
        <v>0.66026264591439687</v>
      </c>
      <c r="J9" s="419">
        <v>0.20184824902723736</v>
      </c>
      <c r="K9" s="420">
        <v>0.13788910505836577</v>
      </c>
      <c r="L9" s="402" t="s">
        <v>1113</v>
      </c>
    </row>
    <row r="10" spans="1:12">
      <c r="A10" s="88" t="s">
        <v>948</v>
      </c>
      <c r="B10" s="89" t="s">
        <v>970</v>
      </c>
      <c r="C10" s="91">
        <v>86.09</v>
      </c>
      <c r="D10" s="90">
        <v>92.57</v>
      </c>
      <c r="E10" s="383">
        <v>144</v>
      </c>
      <c r="F10" s="94">
        <f t="shared" si="1"/>
        <v>10135</v>
      </c>
      <c r="G10" s="92">
        <f t="shared" si="2"/>
        <v>3098</v>
      </c>
      <c r="H10" s="96">
        <f t="shared" si="3"/>
        <v>2117</v>
      </c>
      <c r="I10" s="404">
        <v>0.66026264591439687</v>
      </c>
      <c r="J10" s="405">
        <v>0.20184824902723736</v>
      </c>
      <c r="K10" s="406">
        <v>0.13788910505836577</v>
      </c>
      <c r="L10" s="402" t="s">
        <v>1113</v>
      </c>
    </row>
    <row r="11" spans="1:12">
      <c r="A11" s="34" t="s">
        <v>949</v>
      </c>
      <c r="B11" s="37" t="s">
        <v>971</v>
      </c>
      <c r="C11" s="40">
        <v>92.57</v>
      </c>
      <c r="D11" s="38">
        <v>99.54</v>
      </c>
      <c r="E11" s="380">
        <v>144</v>
      </c>
      <c r="F11" s="44">
        <f t="shared" si="1"/>
        <v>10135</v>
      </c>
      <c r="G11" s="42">
        <f t="shared" si="2"/>
        <v>3098</v>
      </c>
      <c r="H11" s="46">
        <f t="shared" si="3"/>
        <v>2117</v>
      </c>
      <c r="I11" s="246">
        <v>0.66026264591439687</v>
      </c>
      <c r="J11" s="247">
        <v>0.20184824902723736</v>
      </c>
      <c r="K11" s="248">
        <v>0.13788910505836577</v>
      </c>
    </row>
    <row r="12" spans="1:12">
      <c r="A12" s="34" t="s">
        <v>950</v>
      </c>
      <c r="B12" s="37" t="s">
        <v>972</v>
      </c>
      <c r="C12" s="40">
        <v>99.54</v>
      </c>
      <c r="D12" s="38">
        <v>108.42</v>
      </c>
      <c r="E12" s="380">
        <v>144</v>
      </c>
      <c r="F12" s="44">
        <f t="shared" si="1"/>
        <v>10135</v>
      </c>
      <c r="G12" s="42">
        <f t="shared" si="2"/>
        <v>3098</v>
      </c>
      <c r="H12" s="46">
        <f t="shared" si="3"/>
        <v>2117</v>
      </c>
      <c r="I12" s="246">
        <v>0.66026264591439687</v>
      </c>
      <c r="J12" s="247">
        <v>0.20184824902723736</v>
      </c>
      <c r="K12" s="248">
        <v>0.13788910505836577</v>
      </c>
    </row>
    <row r="13" spans="1:12">
      <c r="A13" s="47" t="s">
        <v>951</v>
      </c>
      <c r="B13" s="48" t="s">
        <v>973</v>
      </c>
      <c r="C13" s="49">
        <v>108.42</v>
      </c>
      <c r="D13" s="50">
        <v>115.68</v>
      </c>
      <c r="E13" s="381">
        <v>144</v>
      </c>
      <c r="F13" s="51">
        <f t="shared" si="1"/>
        <v>10135</v>
      </c>
      <c r="G13" s="52">
        <f t="shared" si="2"/>
        <v>3098</v>
      </c>
      <c r="H13" s="53">
        <f t="shared" si="3"/>
        <v>2117</v>
      </c>
      <c r="I13" s="249">
        <v>0.66026264591439687</v>
      </c>
      <c r="J13" s="250">
        <v>0.20184824902723736</v>
      </c>
      <c r="K13" s="251">
        <v>0.13788910505836577</v>
      </c>
    </row>
    <row r="14" spans="1:12">
      <c r="A14" s="34" t="s">
        <v>952</v>
      </c>
      <c r="B14" s="37" t="s">
        <v>974</v>
      </c>
      <c r="C14" s="40">
        <v>115.68</v>
      </c>
      <c r="D14" s="38">
        <v>121.03</v>
      </c>
      <c r="E14" s="380">
        <v>72</v>
      </c>
      <c r="F14" s="44">
        <f t="shared" si="1"/>
        <v>5068</v>
      </c>
      <c r="G14" s="42">
        <f t="shared" si="2"/>
        <v>1549</v>
      </c>
      <c r="H14" s="46">
        <f t="shared" si="3"/>
        <v>1058</v>
      </c>
      <c r="I14" s="246">
        <v>0.66026264591439687</v>
      </c>
      <c r="J14" s="247">
        <v>0.20184824902723736</v>
      </c>
      <c r="K14" s="248">
        <v>0.13788910505836577</v>
      </c>
    </row>
    <row r="15" spans="1:12">
      <c r="A15" s="34" t="s">
        <v>953</v>
      </c>
      <c r="B15" s="37" t="s">
        <v>975</v>
      </c>
      <c r="C15" s="40">
        <v>121.03</v>
      </c>
      <c r="D15" s="38">
        <v>128.24</v>
      </c>
      <c r="E15" s="380">
        <v>72</v>
      </c>
      <c r="F15" s="44">
        <f t="shared" si="1"/>
        <v>5068</v>
      </c>
      <c r="G15" s="42">
        <f t="shared" si="2"/>
        <v>1549</v>
      </c>
      <c r="H15" s="46">
        <f t="shared" si="3"/>
        <v>1058</v>
      </c>
      <c r="I15" s="246">
        <v>0.66026264591439687</v>
      </c>
      <c r="J15" s="247">
        <v>0.20184824902723736</v>
      </c>
      <c r="K15" s="248">
        <v>0.13788910505836577</v>
      </c>
    </row>
    <row r="16" spans="1:12">
      <c r="A16" s="34" t="s">
        <v>954</v>
      </c>
      <c r="B16" s="37" t="s">
        <v>976</v>
      </c>
      <c r="C16" s="40">
        <v>128.24</v>
      </c>
      <c r="D16" s="38">
        <v>134.80000000000001</v>
      </c>
      <c r="E16" s="380">
        <v>72</v>
      </c>
      <c r="F16" s="44">
        <f t="shared" si="1"/>
        <v>5068</v>
      </c>
      <c r="G16" s="42">
        <f t="shared" si="2"/>
        <v>1549</v>
      </c>
      <c r="H16" s="46">
        <f t="shared" si="3"/>
        <v>1058</v>
      </c>
      <c r="I16" s="246">
        <v>0.66026264591439687</v>
      </c>
      <c r="J16" s="247">
        <v>0.20184824902723736</v>
      </c>
      <c r="K16" s="248">
        <v>0.13788910505836577</v>
      </c>
    </row>
    <row r="17" spans="1:11">
      <c r="A17" s="47" t="s">
        <v>955</v>
      </c>
      <c r="B17" s="48" t="s">
        <v>977</v>
      </c>
      <c r="C17" s="49">
        <v>134.80000000000001</v>
      </c>
      <c r="D17" s="50">
        <v>139.52000000000001</v>
      </c>
      <c r="E17" s="381">
        <v>72</v>
      </c>
      <c r="F17" s="51">
        <f t="shared" si="1"/>
        <v>5068</v>
      </c>
      <c r="G17" s="52">
        <f t="shared" si="2"/>
        <v>1549</v>
      </c>
      <c r="H17" s="53">
        <f t="shared" si="3"/>
        <v>1058</v>
      </c>
      <c r="I17" s="249">
        <v>0.66026264591439687</v>
      </c>
      <c r="J17" s="250">
        <v>0.20184824902723736</v>
      </c>
      <c r="K17" s="251">
        <v>0.13788910505836577</v>
      </c>
    </row>
    <row r="18" spans="1:11">
      <c r="A18" s="34" t="s">
        <v>956</v>
      </c>
      <c r="B18" s="37" t="s">
        <v>978</v>
      </c>
      <c r="C18" s="40">
        <v>139.52000000000001</v>
      </c>
      <c r="D18" s="38">
        <v>149.80000000000001</v>
      </c>
      <c r="E18" s="380">
        <v>72</v>
      </c>
      <c r="F18" s="44">
        <f t="shared" si="1"/>
        <v>5068</v>
      </c>
      <c r="G18" s="42">
        <f t="shared" si="2"/>
        <v>1549</v>
      </c>
      <c r="H18" s="46">
        <f t="shared" si="3"/>
        <v>1058</v>
      </c>
      <c r="I18" s="246">
        <v>0.66026264591439687</v>
      </c>
      <c r="J18" s="247">
        <v>0.20184824902723736</v>
      </c>
      <c r="K18" s="248">
        <v>0.13788910505836577</v>
      </c>
    </row>
    <row r="19" spans="1:11">
      <c r="A19" s="34" t="s">
        <v>957</v>
      </c>
      <c r="B19" s="37" t="s">
        <v>979</v>
      </c>
      <c r="C19" s="40">
        <v>149.80000000000001</v>
      </c>
      <c r="D19" s="38">
        <v>158.66</v>
      </c>
      <c r="E19" s="380">
        <v>72</v>
      </c>
      <c r="F19" s="44">
        <f t="shared" si="1"/>
        <v>5068</v>
      </c>
      <c r="G19" s="42">
        <f t="shared" si="2"/>
        <v>1549</v>
      </c>
      <c r="H19" s="46">
        <f t="shared" si="3"/>
        <v>1058</v>
      </c>
      <c r="I19" s="246">
        <v>0.66026264591439687</v>
      </c>
      <c r="J19" s="247">
        <v>0.20184824902723736</v>
      </c>
      <c r="K19" s="248">
        <v>0.13788910505836577</v>
      </c>
    </row>
    <row r="20" spans="1:11">
      <c r="A20" s="34" t="s">
        <v>958</v>
      </c>
      <c r="B20" s="37" t="s">
        <v>980</v>
      </c>
      <c r="C20" s="40">
        <v>158.66</v>
      </c>
      <c r="D20" s="38">
        <v>169.47</v>
      </c>
      <c r="E20" s="380">
        <v>72</v>
      </c>
      <c r="F20" s="44">
        <f t="shared" si="1"/>
        <v>5068</v>
      </c>
      <c r="G20" s="42">
        <f t="shared" si="2"/>
        <v>1549</v>
      </c>
      <c r="H20" s="46">
        <f t="shared" si="3"/>
        <v>1058</v>
      </c>
      <c r="I20" s="246">
        <v>0.66026264591439687</v>
      </c>
      <c r="J20" s="247">
        <v>0.20184824902723736</v>
      </c>
      <c r="K20" s="248">
        <v>0.13788910505836577</v>
      </c>
    </row>
    <row r="21" spans="1:11">
      <c r="A21" s="47" t="s">
        <v>959</v>
      </c>
      <c r="B21" s="48" t="s">
        <v>981</v>
      </c>
      <c r="C21" s="49">
        <v>169.47</v>
      </c>
      <c r="D21" s="50">
        <v>174.64</v>
      </c>
      <c r="E21" s="381">
        <v>72</v>
      </c>
      <c r="F21" s="51">
        <f t="shared" si="1"/>
        <v>5068</v>
      </c>
      <c r="G21" s="52">
        <f t="shared" si="2"/>
        <v>1549</v>
      </c>
      <c r="H21" s="53">
        <f t="shared" si="3"/>
        <v>1058</v>
      </c>
      <c r="I21" s="249">
        <v>0.66026264591439687</v>
      </c>
      <c r="J21" s="250">
        <v>0.20184824902723736</v>
      </c>
      <c r="K21" s="251">
        <v>0.13788910505836577</v>
      </c>
    </row>
    <row r="22" spans="1:11">
      <c r="A22" s="34" t="s">
        <v>960</v>
      </c>
      <c r="B22" s="37" t="s">
        <v>982</v>
      </c>
      <c r="C22" s="40">
        <v>174.64</v>
      </c>
      <c r="D22" s="38">
        <v>182.1</v>
      </c>
      <c r="E22" s="380">
        <v>72</v>
      </c>
      <c r="F22" s="44">
        <f t="shared" si="1"/>
        <v>5068</v>
      </c>
      <c r="G22" s="42">
        <f t="shared" si="2"/>
        <v>1549</v>
      </c>
      <c r="H22" s="46">
        <f t="shared" si="3"/>
        <v>1058</v>
      </c>
      <c r="I22" s="246">
        <v>0.66026264591439687</v>
      </c>
      <c r="J22" s="247">
        <v>0.20184824902723736</v>
      </c>
      <c r="K22" s="248">
        <v>0.13788910505836577</v>
      </c>
    </row>
    <row r="23" spans="1:11">
      <c r="A23" s="34" t="s">
        <v>961</v>
      </c>
      <c r="B23" s="37" t="s">
        <v>983</v>
      </c>
      <c r="C23" s="40">
        <v>182.1</v>
      </c>
      <c r="D23" s="38">
        <v>192.6</v>
      </c>
      <c r="E23" s="380">
        <v>72</v>
      </c>
      <c r="F23" s="44">
        <f t="shared" si="1"/>
        <v>5068</v>
      </c>
      <c r="G23" s="42">
        <f t="shared" si="2"/>
        <v>1549</v>
      </c>
      <c r="H23" s="46">
        <f t="shared" si="3"/>
        <v>1058</v>
      </c>
      <c r="I23" s="246">
        <v>0.66026264591439687</v>
      </c>
      <c r="J23" s="247">
        <v>0.20184824902723736</v>
      </c>
      <c r="K23" s="248">
        <v>0.13788910505836577</v>
      </c>
    </row>
    <row r="24" spans="1:11">
      <c r="A24" s="34" t="s">
        <v>962</v>
      </c>
      <c r="B24" s="37" t="s">
        <v>984</v>
      </c>
      <c r="C24" s="40">
        <v>192.6</v>
      </c>
      <c r="D24" s="38">
        <v>190.12</v>
      </c>
      <c r="E24" s="380">
        <v>72</v>
      </c>
      <c r="F24" s="44">
        <f t="shared" si="1"/>
        <v>5068</v>
      </c>
      <c r="G24" s="42">
        <f t="shared" si="2"/>
        <v>1549</v>
      </c>
      <c r="H24" s="46">
        <f t="shared" si="3"/>
        <v>1058</v>
      </c>
      <c r="I24" s="246">
        <v>0.66026264591439687</v>
      </c>
      <c r="J24" s="247">
        <v>0.20184824902723736</v>
      </c>
      <c r="K24" s="248">
        <v>0.13788910505836577</v>
      </c>
    </row>
    <row r="25" spans="1:11">
      <c r="A25" s="47" t="s">
        <v>963</v>
      </c>
      <c r="B25" s="48" t="s">
        <v>985</v>
      </c>
      <c r="C25" s="49">
        <v>190.12</v>
      </c>
      <c r="D25" s="50">
        <v>186.8</v>
      </c>
      <c r="E25" s="381">
        <v>72</v>
      </c>
      <c r="F25" s="51">
        <f t="shared" si="1"/>
        <v>5068</v>
      </c>
      <c r="G25" s="52">
        <f t="shared" si="2"/>
        <v>1549</v>
      </c>
      <c r="H25" s="53">
        <f t="shared" si="3"/>
        <v>1058</v>
      </c>
      <c r="I25" s="249">
        <v>0.66026264591439687</v>
      </c>
      <c r="J25" s="250">
        <v>0.20184824902723736</v>
      </c>
      <c r="K25" s="251">
        <v>0.13788910505836577</v>
      </c>
    </row>
    <row r="26" spans="1:11">
      <c r="A26" s="55" t="s">
        <v>964</v>
      </c>
      <c r="B26" s="56" t="s">
        <v>986</v>
      </c>
      <c r="C26" s="57">
        <v>186.8</v>
      </c>
      <c r="D26" s="58">
        <v>180.5</v>
      </c>
      <c r="E26" s="382">
        <v>72</v>
      </c>
      <c r="F26" s="59">
        <f t="shared" si="1"/>
        <v>5068</v>
      </c>
      <c r="G26" s="60">
        <f t="shared" si="2"/>
        <v>1549</v>
      </c>
      <c r="H26" s="61">
        <f t="shared" si="3"/>
        <v>1058</v>
      </c>
      <c r="I26" s="252">
        <v>0.66026264591439687</v>
      </c>
      <c r="J26" s="253">
        <v>0.20184824902723736</v>
      </c>
      <c r="K26" s="254">
        <v>0.13788910505836577</v>
      </c>
    </row>
    <row r="27" spans="1:11">
      <c r="A27" s="54"/>
      <c r="B27" s="54"/>
      <c r="C27" s="54"/>
      <c r="D27" s="54"/>
      <c r="E27" s="54"/>
      <c r="F27" s="54"/>
      <c r="G27" s="54"/>
      <c r="H27" s="54"/>
      <c r="I27" s="54"/>
      <c r="J27" s="54"/>
      <c r="K27" s="54"/>
    </row>
    <row r="28" spans="1:11">
      <c r="A28" s="54"/>
      <c r="B28" s="54"/>
      <c r="C28" s="54"/>
      <c r="D28" s="54"/>
      <c r="E28" s="54"/>
      <c r="F28" s="54"/>
      <c r="G28" s="54"/>
      <c r="H28" s="54"/>
      <c r="I28" s="54"/>
      <c r="J28" s="54"/>
      <c r="K28" s="54"/>
    </row>
  </sheetData>
  <mergeCells count="8">
    <mergeCell ref="E3:K3"/>
    <mergeCell ref="A1:L1"/>
    <mergeCell ref="A4:B4"/>
    <mergeCell ref="A2:B2"/>
    <mergeCell ref="L2:L4"/>
    <mergeCell ref="A3:B3"/>
    <mergeCell ref="C2:D3"/>
    <mergeCell ref="E2:K2"/>
  </mergeCells>
  <hyperlinks>
    <hyperlink ref="L2:L4" location="togtyper!A1" display="togtyper"/>
    <hyperlink ref="A2:B2" location="OVERSIKT!A1" display="OVERSIKT"/>
  </hyperlinks>
  <pageMargins left="0.75" right="0.75" top="1" bottom="1" header="0.5" footer="0.5"/>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9"/>
  <dimension ref="A1:Z21"/>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6" width="6.5703125" style="28" bestFit="1" customWidth="1"/>
    <col min="7" max="8" width="5" style="28" bestFit="1" customWidth="1"/>
    <col min="9" max="11" width="5" style="28" customWidth="1"/>
    <col min="12" max="12" width="9.85546875" style="28" bestFit="1" customWidth="1"/>
    <col min="13" max="13" width="6" style="28" bestFit="1" customWidth="1"/>
    <col min="14" max="18" width="5" style="28" bestFit="1" customWidth="1"/>
    <col min="19" max="19" width="9.85546875" style="28" bestFit="1" customWidth="1"/>
    <col min="20" max="20" width="7.28515625" style="28" bestFit="1" customWidth="1"/>
    <col min="21" max="22" width="4" style="28" bestFit="1" customWidth="1"/>
    <col min="23" max="23" width="5" style="28" bestFit="1" customWidth="1"/>
    <col min="24" max="24" width="4" style="28" customWidth="1"/>
    <col min="25" max="25" width="5" style="28" bestFit="1" customWidth="1"/>
    <col min="26" max="26" width="18.5703125" style="28" bestFit="1" customWidth="1"/>
    <col min="27" max="16384" width="11.42578125" style="28"/>
  </cols>
  <sheetData>
    <row r="1" spans="1:26" ht="21">
      <c r="A1" s="518" t="s">
        <v>1017</v>
      </c>
      <c r="B1" s="518"/>
      <c r="C1" s="518"/>
      <c r="D1" s="518"/>
      <c r="E1" s="518"/>
      <c r="F1" s="518"/>
      <c r="G1" s="518"/>
      <c r="H1" s="518"/>
      <c r="I1" s="518"/>
      <c r="J1" s="518"/>
      <c r="K1" s="518"/>
      <c r="L1" s="518"/>
      <c r="M1" s="518"/>
      <c r="N1" s="518"/>
      <c r="O1" s="518"/>
      <c r="P1" s="518"/>
      <c r="Q1" s="518"/>
      <c r="R1" s="518"/>
      <c r="S1" s="518"/>
      <c r="T1" s="518"/>
      <c r="U1" s="518"/>
      <c r="V1" s="518"/>
      <c r="W1" s="518"/>
      <c r="X1" s="518"/>
      <c r="Y1" s="518"/>
      <c r="Z1" s="518"/>
    </row>
    <row r="2" spans="1:26" ht="15" customHeight="1">
      <c r="A2" s="520" t="s">
        <v>11</v>
      </c>
      <c r="B2" s="520"/>
      <c r="C2" s="530" t="s">
        <v>5</v>
      </c>
      <c r="D2" s="531"/>
      <c r="E2" s="522" t="s">
        <v>1111</v>
      </c>
      <c r="F2" s="523"/>
      <c r="G2" s="523"/>
      <c r="H2" s="523"/>
      <c r="I2" s="523"/>
      <c r="J2" s="523"/>
      <c r="K2" s="524"/>
      <c r="L2" s="522" t="s">
        <v>41</v>
      </c>
      <c r="M2" s="523"/>
      <c r="N2" s="523"/>
      <c r="O2" s="523"/>
      <c r="P2" s="523"/>
      <c r="Q2" s="523"/>
      <c r="R2" s="524"/>
      <c r="S2" s="543" t="s">
        <v>55</v>
      </c>
      <c r="T2" s="544"/>
      <c r="U2" s="544"/>
      <c r="V2" s="544"/>
      <c r="W2" s="544"/>
      <c r="X2" s="544"/>
      <c r="Y2" s="545"/>
      <c r="Z2" s="521" t="s">
        <v>56</v>
      </c>
    </row>
    <row r="3" spans="1:26" ht="15" customHeight="1">
      <c r="A3" s="525" t="s">
        <v>1110</v>
      </c>
      <c r="B3" s="526"/>
      <c r="C3" s="532"/>
      <c r="D3" s="533"/>
      <c r="E3" s="540">
        <f>IFERROR(IF(MATCH(E2,TOGLENGDER!$A$2:$A$206,0),INDEX(TOGLENGDER!$B$2:$B$206,MATCH(E2,TOGLENGDER!$A$2:$A$206,0),1),0),"!feil!")</f>
        <v>106.6</v>
      </c>
      <c r="F3" s="541"/>
      <c r="G3" s="541"/>
      <c r="H3" s="541"/>
      <c r="I3" s="541"/>
      <c r="J3" s="541"/>
      <c r="K3" s="542"/>
      <c r="L3" s="527">
        <f>IFERROR(IF(MATCH(L2,TOGLENGDER!$A$2:$A$206,0),INDEX(TOGLENGDER!$B$2:$B$206,MATCH(L2,TOGLENGDER!$A$2:$A$206,0),1),0),"!feil!")</f>
        <v>84.2</v>
      </c>
      <c r="M3" s="528"/>
      <c r="N3" s="528"/>
      <c r="O3" s="528"/>
      <c r="P3" s="528"/>
      <c r="Q3" s="528"/>
      <c r="R3" s="529"/>
      <c r="S3" s="527">
        <f>IFERROR(IF(MATCH(S2,TOGLENGDER!$A$2:$A$206,0),INDEX(TOGLENGDER!$B$2:$B$206,MATCH(S2,TOGLENGDER!$A$2:$A$206,0),1),0),"!feil!")</f>
        <v>750</v>
      </c>
      <c r="T3" s="528"/>
      <c r="U3" s="528"/>
      <c r="V3" s="528"/>
      <c r="W3" s="528"/>
      <c r="X3" s="528"/>
      <c r="Y3" s="529"/>
      <c r="Z3" s="521"/>
    </row>
    <row r="4" spans="1:26" ht="15" customHeight="1">
      <c r="A4" s="519" t="s">
        <v>0</v>
      </c>
      <c r="B4" s="519"/>
      <c r="C4" s="29" t="s">
        <v>57</v>
      </c>
      <c r="D4" s="29" t="s">
        <v>58</v>
      </c>
      <c r="E4" s="379" t="s">
        <v>1166</v>
      </c>
      <c r="F4" s="30" t="s">
        <v>2</v>
      </c>
      <c r="G4" s="30" t="s">
        <v>3</v>
      </c>
      <c r="H4" s="30" t="s">
        <v>4</v>
      </c>
      <c r="I4" s="242" t="s">
        <v>2</v>
      </c>
      <c r="J4" s="242" t="s">
        <v>3</v>
      </c>
      <c r="K4" s="242" t="s">
        <v>4</v>
      </c>
      <c r="L4" s="379" t="s">
        <v>1166</v>
      </c>
      <c r="M4" s="30" t="s">
        <v>2</v>
      </c>
      <c r="N4" s="30" t="s">
        <v>3</v>
      </c>
      <c r="O4" s="30" t="s">
        <v>4</v>
      </c>
      <c r="P4" s="242" t="s">
        <v>2</v>
      </c>
      <c r="Q4" s="242" t="s">
        <v>3</v>
      </c>
      <c r="R4" s="242" t="s">
        <v>4</v>
      </c>
      <c r="S4" s="379" t="s">
        <v>1166</v>
      </c>
      <c r="T4" s="62" t="s">
        <v>2</v>
      </c>
      <c r="U4" s="62" t="s">
        <v>3</v>
      </c>
      <c r="V4" s="62" t="s">
        <v>4</v>
      </c>
      <c r="W4" s="242" t="s">
        <v>2</v>
      </c>
      <c r="X4" s="242" t="s">
        <v>3</v>
      </c>
      <c r="Y4" s="242" t="s">
        <v>4</v>
      </c>
      <c r="Z4" s="521"/>
    </row>
    <row r="5" spans="1:26">
      <c r="A5" s="33" t="s">
        <v>987</v>
      </c>
      <c r="B5" s="35" t="s">
        <v>1002</v>
      </c>
      <c r="C5" s="39">
        <v>0.27</v>
      </c>
      <c r="D5" s="36">
        <v>4.3</v>
      </c>
      <c r="E5" s="378">
        <v>0</v>
      </c>
      <c r="F5" s="43">
        <f>ROUND($E5*$E$3*I5,0)</f>
        <v>0</v>
      </c>
      <c r="G5" s="41">
        <f t="shared" ref="G5:H5" si="0">ROUND($E5*$E$3*J5,0)</f>
        <v>0</v>
      </c>
      <c r="H5" s="45">
        <f t="shared" si="0"/>
        <v>0</v>
      </c>
      <c r="I5" s="243">
        <v>0.69725082022853269</v>
      </c>
      <c r="J5" s="244">
        <v>0.1531847494060414</v>
      </c>
      <c r="K5" s="245">
        <v>0.14956443036542597</v>
      </c>
      <c r="L5" s="378">
        <v>216</v>
      </c>
      <c r="M5" s="43">
        <f>ROUND($L5*$L$3*P5,0)</f>
        <v>12681</v>
      </c>
      <c r="N5" s="41">
        <f t="shared" ref="N5:O5" si="1">ROUND($L5*$L$3*Q5,0)</f>
        <v>2786</v>
      </c>
      <c r="O5" s="45">
        <f t="shared" si="1"/>
        <v>2720</v>
      </c>
      <c r="P5" s="243">
        <v>0.69725082022853269</v>
      </c>
      <c r="Q5" s="244">
        <v>0.1531847494060414</v>
      </c>
      <c r="R5" s="245">
        <v>0.14956443036542597</v>
      </c>
      <c r="S5" s="378"/>
      <c r="T5" s="75">
        <v>215.62552577354339</v>
      </c>
      <c r="U5" s="76">
        <v>123.2145861563105</v>
      </c>
      <c r="V5" s="79">
        <v>96.811460551386816</v>
      </c>
      <c r="W5" s="258">
        <v>0.46341463414634149</v>
      </c>
      <c r="X5" s="259">
        <v>0</v>
      </c>
      <c r="Y5" s="260">
        <v>0.53658536585365857</v>
      </c>
    </row>
    <row r="6" spans="1:26" s="87" customFormat="1">
      <c r="A6" s="88" t="s">
        <v>1116</v>
      </c>
      <c r="B6" s="89" t="s">
        <v>1117</v>
      </c>
      <c r="C6" s="91">
        <v>0.27</v>
      </c>
      <c r="D6" s="90">
        <v>24.31</v>
      </c>
      <c r="E6" s="383">
        <v>236</v>
      </c>
      <c r="F6" s="94">
        <f>ROUND($E6*$E$3*I6,0)</f>
        <v>17541</v>
      </c>
      <c r="G6" s="92">
        <f t="shared" ref="G6" si="2">ROUND($E6*$E$3*J6,0)</f>
        <v>3854</v>
      </c>
      <c r="H6" s="96">
        <f t="shared" ref="H6" si="3">ROUND($E6*$E$3*K6,0)</f>
        <v>3763</v>
      </c>
      <c r="I6" s="404">
        <v>0.69725082022853269</v>
      </c>
      <c r="J6" s="405">
        <v>0.1531847494060414</v>
      </c>
      <c r="K6" s="406">
        <v>0.14956443036542597</v>
      </c>
      <c r="L6" s="383">
        <v>0</v>
      </c>
      <c r="M6" s="94">
        <f>ROUND($L6*$L$3*P6,0)</f>
        <v>0</v>
      </c>
      <c r="N6" s="92">
        <f t="shared" ref="N6" si="4">ROUND($L6*$L$3*Q6,0)</f>
        <v>0</v>
      </c>
      <c r="O6" s="96">
        <f t="shared" ref="O6" si="5">ROUND($L6*$L$3*R6,0)</f>
        <v>0</v>
      </c>
      <c r="P6" s="404">
        <v>0.69725082022853269</v>
      </c>
      <c r="Q6" s="405">
        <v>0.1531847494060414</v>
      </c>
      <c r="R6" s="406">
        <v>0.14956443036542597</v>
      </c>
      <c r="S6" s="383">
        <v>0</v>
      </c>
      <c r="T6" s="104">
        <f>(ROUND($S6*$S$3*W6,0))*1.10013023353849</f>
        <v>0</v>
      </c>
      <c r="U6" s="105">
        <f>(ROUND($S6*$S$3*X6,0))*1.10013023353849</f>
        <v>0</v>
      </c>
      <c r="V6" s="106">
        <f>(ROUND($S6*$S$3*Y6,0))*1.10013023353849</f>
        <v>0</v>
      </c>
      <c r="W6" s="407">
        <v>0.46341463414634149</v>
      </c>
      <c r="X6" s="408">
        <v>0</v>
      </c>
      <c r="Y6" s="409">
        <v>0.53658536585365857</v>
      </c>
      <c r="Z6" s="403" t="s">
        <v>1133</v>
      </c>
    </row>
    <row r="7" spans="1:26">
      <c r="A7" s="34" t="s">
        <v>988</v>
      </c>
      <c r="B7" s="37" t="s">
        <v>1003</v>
      </c>
      <c r="C7" s="40">
        <v>4.3</v>
      </c>
      <c r="D7" s="38">
        <v>5.95</v>
      </c>
      <c r="E7" s="380">
        <v>0</v>
      </c>
      <c r="F7" s="44">
        <f t="shared" ref="F7:F20" si="6">ROUND($E7*$E$3*I7,0)</f>
        <v>0</v>
      </c>
      <c r="G7" s="42">
        <f t="shared" ref="G7:G20" si="7">ROUND($E7*$E$3*J7,0)</f>
        <v>0</v>
      </c>
      <c r="H7" s="46">
        <f t="shared" ref="H7:H20" si="8">ROUND($E7*$E$3*K7,0)</f>
        <v>0</v>
      </c>
      <c r="I7" s="246">
        <v>0.69709308901707956</v>
      </c>
      <c r="J7" s="247">
        <v>0.15315009614297026</v>
      </c>
      <c r="K7" s="248">
        <v>0.14975681483995024</v>
      </c>
      <c r="L7" s="380">
        <v>216</v>
      </c>
      <c r="M7" s="44">
        <f t="shared" ref="M7:M20" si="9">ROUND($L7*$L$3*P7,0)</f>
        <v>12678</v>
      </c>
      <c r="N7" s="42">
        <f t="shared" ref="N7:N20" si="10">ROUND($L7*$L$3*Q7,0)</f>
        <v>2785</v>
      </c>
      <c r="O7" s="46">
        <f t="shared" ref="O7:O20" si="11">ROUND($L7*$L$3*R7,0)</f>
        <v>2724</v>
      </c>
      <c r="P7" s="246">
        <v>0.69709308901707956</v>
      </c>
      <c r="Q7" s="247">
        <v>0.15315009614297026</v>
      </c>
      <c r="R7" s="248">
        <v>0.14975681483995024</v>
      </c>
      <c r="S7" s="380"/>
      <c r="T7" s="77">
        <v>1278.3513313717215</v>
      </c>
      <c r="U7" s="78">
        <v>250.82969324677495</v>
      </c>
      <c r="V7" s="80">
        <v>776.69194487817151</v>
      </c>
      <c r="W7" s="258">
        <v>0.52835676199709158</v>
      </c>
      <c r="X7" s="259">
        <v>5.1866214251090642E-2</v>
      </c>
      <c r="Y7" s="260">
        <v>0.41977702375181775</v>
      </c>
    </row>
    <row r="8" spans="1:26">
      <c r="A8" s="34" t="s">
        <v>989</v>
      </c>
      <c r="B8" s="37" t="s">
        <v>1004</v>
      </c>
      <c r="C8" s="40">
        <v>5.95</v>
      </c>
      <c r="D8" s="38">
        <v>7.15</v>
      </c>
      <c r="E8" s="380">
        <v>0</v>
      </c>
      <c r="F8" s="44">
        <f t="shared" si="6"/>
        <v>0</v>
      </c>
      <c r="G8" s="42">
        <f t="shared" si="7"/>
        <v>0</v>
      </c>
      <c r="H8" s="46">
        <f t="shared" si="8"/>
        <v>0</v>
      </c>
      <c r="I8" s="246">
        <v>0.69709308901707956</v>
      </c>
      <c r="J8" s="247">
        <v>0.15315009614297026</v>
      </c>
      <c r="K8" s="248">
        <v>0.14975681483995024</v>
      </c>
      <c r="L8" s="380">
        <v>216</v>
      </c>
      <c r="M8" s="44">
        <f t="shared" si="9"/>
        <v>12678</v>
      </c>
      <c r="N8" s="42">
        <f t="shared" si="10"/>
        <v>2785</v>
      </c>
      <c r="O8" s="46">
        <f t="shared" si="11"/>
        <v>2724</v>
      </c>
      <c r="P8" s="246">
        <v>0.69709308901707956</v>
      </c>
      <c r="Q8" s="247">
        <v>0.15315009614297026</v>
      </c>
      <c r="R8" s="248">
        <v>0.14975681483995024</v>
      </c>
      <c r="S8" s="380"/>
      <c r="T8" s="77">
        <v>1278.3513313717215</v>
      </c>
      <c r="U8" s="78">
        <v>250.82969324677495</v>
      </c>
      <c r="V8" s="80">
        <v>776.69194487817151</v>
      </c>
      <c r="W8" s="258">
        <v>0.52892561983471076</v>
      </c>
      <c r="X8" s="259">
        <v>5.201750121536218E-2</v>
      </c>
      <c r="Y8" s="260">
        <v>0.4190568789499271</v>
      </c>
    </row>
    <row r="9" spans="1:26">
      <c r="A9" s="34" t="s">
        <v>990</v>
      </c>
      <c r="B9" s="37" t="s">
        <v>1005</v>
      </c>
      <c r="C9" s="40">
        <v>7.15</v>
      </c>
      <c r="D9" s="38">
        <v>8.68</v>
      </c>
      <c r="E9" s="380">
        <v>0</v>
      </c>
      <c r="F9" s="44">
        <f t="shared" si="6"/>
        <v>0</v>
      </c>
      <c r="G9" s="42">
        <f t="shared" si="7"/>
        <v>0</v>
      </c>
      <c r="H9" s="46">
        <f t="shared" si="8"/>
        <v>0</v>
      </c>
      <c r="I9" s="246">
        <v>0.69709308901707956</v>
      </c>
      <c r="J9" s="247">
        <v>0.15315009614297026</v>
      </c>
      <c r="K9" s="248">
        <v>0.14975681483995024</v>
      </c>
      <c r="L9" s="380">
        <v>216</v>
      </c>
      <c r="M9" s="44">
        <f t="shared" si="9"/>
        <v>12678</v>
      </c>
      <c r="N9" s="42">
        <f t="shared" si="10"/>
        <v>2785</v>
      </c>
      <c r="O9" s="46">
        <f t="shared" si="11"/>
        <v>2724</v>
      </c>
      <c r="P9" s="246">
        <v>0.69709308901707956</v>
      </c>
      <c r="Q9" s="247">
        <v>0.15315009614297026</v>
      </c>
      <c r="R9" s="248">
        <v>0.14975681483995024</v>
      </c>
      <c r="S9" s="380"/>
      <c r="T9" s="77">
        <v>1278.3513313717215</v>
      </c>
      <c r="U9" s="78">
        <v>250.82969324677495</v>
      </c>
      <c r="V9" s="80">
        <v>776.69194487817151</v>
      </c>
      <c r="W9" s="258">
        <v>0.52892561983471076</v>
      </c>
      <c r="X9" s="259">
        <v>5.201750121536218E-2</v>
      </c>
      <c r="Y9" s="260">
        <v>0.4190568789499271</v>
      </c>
    </row>
    <row r="10" spans="1:26">
      <c r="A10" s="47" t="s">
        <v>991</v>
      </c>
      <c r="B10" s="48" t="s">
        <v>1006</v>
      </c>
      <c r="C10" s="49">
        <v>8.68</v>
      </c>
      <c r="D10" s="50">
        <v>9.85</v>
      </c>
      <c r="E10" s="381">
        <v>0</v>
      </c>
      <c r="F10" s="51">
        <f t="shared" si="6"/>
        <v>0</v>
      </c>
      <c r="G10" s="52">
        <f t="shared" si="7"/>
        <v>0</v>
      </c>
      <c r="H10" s="53">
        <f t="shared" si="8"/>
        <v>0</v>
      </c>
      <c r="I10" s="249">
        <v>0.69507775049690168</v>
      </c>
      <c r="J10" s="250">
        <v>0.15737168245060212</v>
      </c>
      <c r="K10" s="251">
        <v>0.1475505670524962</v>
      </c>
      <c r="L10" s="381">
        <v>216</v>
      </c>
      <c r="M10" s="51">
        <f t="shared" si="9"/>
        <v>12642</v>
      </c>
      <c r="N10" s="52">
        <f t="shared" si="10"/>
        <v>2862</v>
      </c>
      <c r="O10" s="53">
        <f t="shared" si="11"/>
        <v>2684</v>
      </c>
      <c r="P10" s="249">
        <v>0.69507775049690168</v>
      </c>
      <c r="Q10" s="250">
        <v>0.15737168245060212</v>
      </c>
      <c r="R10" s="251">
        <v>0.1475505670524962</v>
      </c>
      <c r="S10" s="381"/>
      <c r="T10" s="81">
        <v>1278.3513313717215</v>
      </c>
      <c r="U10" s="82">
        <v>250.82969324677495</v>
      </c>
      <c r="V10" s="83">
        <v>776.69194487817151</v>
      </c>
      <c r="W10" s="261">
        <v>0.25045045045045045</v>
      </c>
      <c r="X10" s="262">
        <v>0</v>
      </c>
      <c r="Y10" s="263">
        <v>0.74954954954954955</v>
      </c>
    </row>
    <row r="11" spans="1:26" ht="15" customHeight="1">
      <c r="A11" s="34" t="s">
        <v>992</v>
      </c>
      <c r="B11" s="37" t="s">
        <v>1007</v>
      </c>
      <c r="C11" s="40">
        <v>9.85</v>
      </c>
      <c r="D11" s="38">
        <v>10.199999999999999</v>
      </c>
      <c r="E11" s="380">
        <v>0</v>
      </c>
      <c r="F11" s="44">
        <f t="shared" si="6"/>
        <v>0</v>
      </c>
      <c r="G11" s="42">
        <f t="shared" si="7"/>
        <v>0</v>
      </c>
      <c r="H11" s="46">
        <f t="shared" si="8"/>
        <v>0</v>
      </c>
      <c r="I11" s="246">
        <v>0.69717194570135743</v>
      </c>
      <c r="J11" s="247">
        <v>0.15316742081447965</v>
      </c>
      <c r="K11" s="248">
        <v>0.14966063348416289</v>
      </c>
      <c r="L11" s="380">
        <v>216</v>
      </c>
      <c r="M11" s="44">
        <f t="shared" si="9"/>
        <v>12680</v>
      </c>
      <c r="N11" s="42">
        <f t="shared" si="10"/>
        <v>2786</v>
      </c>
      <c r="O11" s="46">
        <f t="shared" si="11"/>
        <v>2722</v>
      </c>
      <c r="P11" s="246">
        <v>0.69717194570135743</v>
      </c>
      <c r="Q11" s="247">
        <v>0.15316742081447965</v>
      </c>
      <c r="R11" s="248">
        <v>0.14966063348416289</v>
      </c>
      <c r="S11" s="380"/>
      <c r="T11" s="77">
        <v>1278.3513313717215</v>
      </c>
      <c r="U11" s="78">
        <v>250.82969324677495</v>
      </c>
      <c r="V11" s="80">
        <v>776.69194487817151</v>
      </c>
      <c r="W11" s="258">
        <v>0.53212358999509568</v>
      </c>
      <c r="X11" s="259">
        <v>5.1495831289847964E-2</v>
      </c>
      <c r="Y11" s="260">
        <v>0.4163805787150564</v>
      </c>
    </row>
    <row r="12" spans="1:26">
      <c r="A12" s="34" t="s">
        <v>993</v>
      </c>
      <c r="B12" s="37" t="s">
        <v>1008</v>
      </c>
      <c r="C12" s="40">
        <v>10.199999999999999</v>
      </c>
      <c r="D12" s="38">
        <v>11.35</v>
      </c>
      <c r="E12" s="380">
        <v>0</v>
      </c>
      <c r="F12" s="44">
        <f t="shared" si="6"/>
        <v>0</v>
      </c>
      <c r="G12" s="42">
        <f t="shared" si="7"/>
        <v>0</v>
      </c>
      <c r="H12" s="46">
        <f t="shared" si="8"/>
        <v>0</v>
      </c>
      <c r="I12" s="246">
        <v>0.69491525423728817</v>
      </c>
      <c r="J12" s="247">
        <v>0.15745178258328463</v>
      </c>
      <c r="K12" s="248">
        <v>0.14763296317942723</v>
      </c>
      <c r="L12" s="380">
        <v>216</v>
      </c>
      <c r="M12" s="44">
        <f t="shared" si="9"/>
        <v>12639</v>
      </c>
      <c r="N12" s="42">
        <f t="shared" si="10"/>
        <v>2864</v>
      </c>
      <c r="O12" s="46">
        <f t="shared" si="11"/>
        <v>2685</v>
      </c>
      <c r="P12" s="246">
        <v>0.69491525423728817</v>
      </c>
      <c r="Q12" s="247">
        <v>0.15745178258328463</v>
      </c>
      <c r="R12" s="248">
        <v>0.14763296317942723</v>
      </c>
      <c r="S12" s="380"/>
      <c r="T12" s="77">
        <v>1278.3513313717215</v>
      </c>
      <c r="U12" s="78">
        <v>250.82969324677495</v>
      </c>
      <c r="V12" s="80">
        <v>776.69194487817151</v>
      </c>
      <c r="W12" s="258">
        <v>0.24977777777777777</v>
      </c>
      <c r="X12" s="259">
        <v>8.8888888888888893E-4</v>
      </c>
      <c r="Y12" s="260">
        <v>0.7493333333333333</v>
      </c>
    </row>
    <row r="13" spans="1:26">
      <c r="A13" s="34" t="s">
        <v>994</v>
      </c>
      <c r="B13" s="37" t="s">
        <v>1009</v>
      </c>
      <c r="C13" s="40">
        <v>11.35</v>
      </c>
      <c r="D13" s="38">
        <v>12.88</v>
      </c>
      <c r="E13" s="380">
        <v>0</v>
      </c>
      <c r="F13" s="44">
        <f t="shared" si="6"/>
        <v>0</v>
      </c>
      <c r="G13" s="42">
        <f t="shared" si="7"/>
        <v>0</v>
      </c>
      <c r="H13" s="46">
        <f t="shared" si="8"/>
        <v>0</v>
      </c>
      <c r="I13" s="246">
        <v>0.69792963004864805</v>
      </c>
      <c r="J13" s="247">
        <v>0.1531847494060414</v>
      </c>
      <c r="K13" s="248">
        <v>0.14888562054531054</v>
      </c>
      <c r="L13" s="380">
        <v>216</v>
      </c>
      <c r="M13" s="44">
        <f t="shared" si="9"/>
        <v>12693</v>
      </c>
      <c r="N13" s="42">
        <f t="shared" si="10"/>
        <v>2786</v>
      </c>
      <c r="O13" s="46">
        <f t="shared" si="11"/>
        <v>2708</v>
      </c>
      <c r="P13" s="246">
        <v>0.69792963004864805</v>
      </c>
      <c r="Q13" s="247">
        <v>0.1531847494060414</v>
      </c>
      <c r="R13" s="248">
        <v>0.14888562054531054</v>
      </c>
      <c r="S13" s="380"/>
      <c r="T13" s="77">
        <v>1278.3513313717215</v>
      </c>
      <c r="U13" s="78">
        <v>250.82969324677495</v>
      </c>
      <c r="V13" s="80">
        <v>776.69194487817151</v>
      </c>
      <c r="W13" s="258">
        <v>0.53125</v>
      </c>
      <c r="X13" s="259">
        <v>5.224609375E-2</v>
      </c>
      <c r="Y13" s="260">
        <v>0.41650390625</v>
      </c>
    </row>
    <row r="14" spans="1:26">
      <c r="A14" s="47" t="s">
        <v>995</v>
      </c>
      <c r="B14" s="48" t="s">
        <v>1010</v>
      </c>
      <c r="C14" s="49">
        <v>12.88</v>
      </c>
      <c r="D14" s="50">
        <v>14.05</v>
      </c>
      <c r="E14" s="381">
        <v>0</v>
      </c>
      <c r="F14" s="51">
        <f t="shared" si="6"/>
        <v>0</v>
      </c>
      <c r="G14" s="52">
        <f t="shared" si="7"/>
        <v>0</v>
      </c>
      <c r="H14" s="53">
        <f t="shared" si="8"/>
        <v>0</v>
      </c>
      <c r="I14" s="249">
        <v>0.69700408533817526</v>
      </c>
      <c r="J14" s="250">
        <v>0.15365410803449842</v>
      </c>
      <c r="K14" s="251">
        <v>0.14934180662732638</v>
      </c>
      <c r="L14" s="381">
        <v>216</v>
      </c>
      <c r="M14" s="51">
        <f t="shared" si="9"/>
        <v>12677</v>
      </c>
      <c r="N14" s="52">
        <f t="shared" si="10"/>
        <v>2795</v>
      </c>
      <c r="O14" s="53">
        <f t="shared" si="11"/>
        <v>2716</v>
      </c>
      <c r="P14" s="249">
        <v>0.69700408533817526</v>
      </c>
      <c r="Q14" s="250">
        <v>0.15365410803449842</v>
      </c>
      <c r="R14" s="251">
        <v>0.14934180662732638</v>
      </c>
      <c r="S14" s="381"/>
      <c r="T14" s="81">
        <v>1278.3513313717215</v>
      </c>
      <c r="U14" s="82">
        <v>250.82969324677495</v>
      </c>
      <c r="V14" s="83">
        <v>776.69194487817151</v>
      </c>
      <c r="W14" s="261">
        <v>0.53157121879588842</v>
      </c>
      <c r="X14" s="262">
        <v>5.188448360254528E-2</v>
      </c>
      <c r="Y14" s="263">
        <v>0.4165442976015663</v>
      </c>
    </row>
    <row r="15" spans="1:26">
      <c r="A15" s="34" t="s">
        <v>996</v>
      </c>
      <c r="B15" s="37" t="s">
        <v>1011</v>
      </c>
      <c r="C15" s="40">
        <v>14.05</v>
      </c>
      <c r="D15" s="38">
        <v>15.72</v>
      </c>
      <c r="E15" s="380">
        <v>0</v>
      </c>
      <c r="F15" s="44">
        <f t="shared" si="6"/>
        <v>0</v>
      </c>
      <c r="G15" s="42">
        <f t="shared" si="7"/>
        <v>0</v>
      </c>
      <c r="H15" s="46">
        <f t="shared" si="8"/>
        <v>0</v>
      </c>
      <c r="I15" s="246">
        <v>0.69700408533817526</v>
      </c>
      <c r="J15" s="247">
        <v>0.15365410803449842</v>
      </c>
      <c r="K15" s="248">
        <v>0.14934180662732638</v>
      </c>
      <c r="L15" s="380">
        <v>216</v>
      </c>
      <c r="M15" s="44">
        <f t="shared" si="9"/>
        <v>12677</v>
      </c>
      <c r="N15" s="42">
        <f t="shared" si="10"/>
        <v>2795</v>
      </c>
      <c r="O15" s="46">
        <f t="shared" si="11"/>
        <v>2716</v>
      </c>
      <c r="P15" s="246">
        <v>0.69700408533817526</v>
      </c>
      <c r="Q15" s="247">
        <v>0.15365410803449842</v>
      </c>
      <c r="R15" s="248">
        <v>0.14934180662732638</v>
      </c>
      <c r="S15" s="380"/>
      <c r="T15" s="77">
        <v>1278.3513313717215</v>
      </c>
      <c r="U15" s="78">
        <v>250.82969324677495</v>
      </c>
      <c r="V15" s="80">
        <v>776.69194487817151</v>
      </c>
      <c r="W15" s="258">
        <v>0.53150952613580849</v>
      </c>
      <c r="X15" s="259">
        <v>5.1783097215437224E-2</v>
      </c>
      <c r="Y15" s="260">
        <v>0.41670737664875429</v>
      </c>
    </row>
    <row r="16" spans="1:26">
      <c r="A16" s="34" t="s">
        <v>997</v>
      </c>
      <c r="B16" s="37" t="s">
        <v>1012</v>
      </c>
      <c r="C16" s="40">
        <v>15.72</v>
      </c>
      <c r="D16" s="38">
        <v>17.36</v>
      </c>
      <c r="E16" s="380">
        <v>0</v>
      </c>
      <c r="F16" s="44">
        <f t="shared" si="6"/>
        <v>0</v>
      </c>
      <c r="G16" s="42">
        <f t="shared" si="7"/>
        <v>0</v>
      </c>
      <c r="H16" s="46">
        <f t="shared" si="8"/>
        <v>0</v>
      </c>
      <c r="I16" s="246">
        <v>0.69700408533817526</v>
      </c>
      <c r="J16" s="247">
        <v>0.15365410803449842</v>
      </c>
      <c r="K16" s="248">
        <v>0.14934180662732638</v>
      </c>
      <c r="L16" s="380">
        <v>216</v>
      </c>
      <c r="M16" s="44">
        <f t="shared" si="9"/>
        <v>12677</v>
      </c>
      <c r="N16" s="42">
        <f t="shared" si="10"/>
        <v>2795</v>
      </c>
      <c r="O16" s="46">
        <f t="shared" si="11"/>
        <v>2716</v>
      </c>
      <c r="P16" s="246">
        <v>0.69700408533817526</v>
      </c>
      <c r="Q16" s="247">
        <v>0.15365410803449842</v>
      </c>
      <c r="R16" s="248">
        <v>0.14934180662732638</v>
      </c>
      <c r="S16" s="380"/>
      <c r="T16" s="77">
        <v>1278.3513313717215</v>
      </c>
      <c r="U16" s="78">
        <v>250.82969324677495</v>
      </c>
      <c r="V16" s="80">
        <v>776.69194487817151</v>
      </c>
      <c r="W16" s="258">
        <v>0.53199804592085975</v>
      </c>
      <c r="X16" s="259">
        <v>5.2271617000488518E-2</v>
      </c>
      <c r="Y16" s="260">
        <v>0.4157303370786517</v>
      </c>
    </row>
    <row r="17" spans="1:25">
      <c r="A17" s="34" t="s">
        <v>998</v>
      </c>
      <c r="B17" s="37" t="s">
        <v>1013</v>
      </c>
      <c r="C17" s="40">
        <v>17.36</v>
      </c>
      <c r="D17" s="38">
        <v>18.260000000000002</v>
      </c>
      <c r="E17" s="380">
        <v>0</v>
      </c>
      <c r="F17" s="44">
        <f t="shared" si="6"/>
        <v>0</v>
      </c>
      <c r="G17" s="42">
        <f t="shared" si="7"/>
        <v>0</v>
      </c>
      <c r="H17" s="46">
        <f t="shared" si="8"/>
        <v>0</v>
      </c>
      <c r="I17" s="246">
        <v>0.6949614162505674</v>
      </c>
      <c r="J17" s="247">
        <v>0.16046300499319111</v>
      </c>
      <c r="K17" s="248">
        <v>0.1445755787562415</v>
      </c>
      <c r="L17" s="380">
        <v>216</v>
      </c>
      <c r="M17" s="44">
        <f t="shared" si="9"/>
        <v>12639</v>
      </c>
      <c r="N17" s="42">
        <f t="shared" si="10"/>
        <v>2918</v>
      </c>
      <c r="O17" s="46">
        <f t="shared" si="11"/>
        <v>2629</v>
      </c>
      <c r="P17" s="246">
        <v>0.6949614162505674</v>
      </c>
      <c r="Q17" s="247">
        <v>0.16046300499319111</v>
      </c>
      <c r="R17" s="248">
        <v>0.1445755787562415</v>
      </c>
      <c r="S17" s="380"/>
      <c r="T17" s="77">
        <v>1278.3513313717215</v>
      </c>
      <c r="U17" s="78">
        <v>250.82969324677495</v>
      </c>
      <c r="V17" s="80">
        <v>776.69194487817151</v>
      </c>
      <c r="W17" s="258">
        <v>0.53150952613580849</v>
      </c>
      <c r="X17" s="259">
        <v>5.2271617000488518E-2</v>
      </c>
      <c r="Y17" s="260">
        <v>0.41621885686370297</v>
      </c>
    </row>
    <row r="18" spans="1:25">
      <c r="A18" s="47" t="s">
        <v>999</v>
      </c>
      <c r="B18" s="48" t="s">
        <v>1014</v>
      </c>
      <c r="C18" s="49">
        <v>18.260000000000002</v>
      </c>
      <c r="D18" s="50">
        <v>20.12</v>
      </c>
      <c r="E18" s="381">
        <v>0</v>
      </c>
      <c r="F18" s="51">
        <f t="shared" si="6"/>
        <v>0</v>
      </c>
      <c r="G18" s="52">
        <f t="shared" si="7"/>
        <v>0</v>
      </c>
      <c r="H18" s="53">
        <f t="shared" si="8"/>
        <v>0</v>
      </c>
      <c r="I18" s="249">
        <v>0.6991212653778559</v>
      </c>
      <c r="J18" s="250">
        <v>0.15231400117164617</v>
      </c>
      <c r="K18" s="251">
        <v>0.14856473345049795</v>
      </c>
      <c r="L18" s="381">
        <v>216</v>
      </c>
      <c r="M18" s="51">
        <f t="shared" si="9"/>
        <v>12715</v>
      </c>
      <c r="N18" s="52">
        <f t="shared" si="10"/>
        <v>2770</v>
      </c>
      <c r="O18" s="53">
        <f t="shared" si="11"/>
        <v>2702</v>
      </c>
      <c r="P18" s="249">
        <v>0.6991212653778559</v>
      </c>
      <c r="Q18" s="250">
        <v>0.15231400117164617</v>
      </c>
      <c r="R18" s="251">
        <v>0.14856473345049795</v>
      </c>
      <c r="S18" s="381"/>
      <c r="T18" s="81">
        <v>1278.3513313717215</v>
      </c>
      <c r="U18" s="82">
        <v>250.82969324677495</v>
      </c>
      <c r="V18" s="83">
        <v>776.69194487817151</v>
      </c>
      <c r="W18" s="261">
        <v>0.53617443012884047</v>
      </c>
      <c r="X18" s="262">
        <v>5.2031714568880082E-2</v>
      </c>
      <c r="Y18" s="263">
        <v>0.41179385530227947</v>
      </c>
    </row>
    <row r="19" spans="1:25">
      <c r="A19" s="34" t="s">
        <v>1000</v>
      </c>
      <c r="B19" s="37" t="s">
        <v>1015</v>
      </c>
      <c r="C19" s="40">
        <v>20.12</v>
      </c>
      <c r="D19" s="38">
        <v>20.77</v>
      </c>
      <c r="E19" s="380">
        <v>0</v>
      </c>
      <c r="F19" s="44">
        <f t="shared" si="6"/>
        <v>0</v>
      </c>
      <c r="G19" s="42">
        <f t="shared" si="7"/>
        <v>0</v>
      </c>
      <c r="H19" s="46">
        <f t="shared" si="8"/>
        <v>0</v>
      </c>
      <c r="I19" s="246">
        <v>0.69480372135239388</v>
      </c>
      <c r="J19" s="247">
        <v>0.16054004992058091</v>
      </c>
      <c r="K19" s="248">
        <v>0.14465622872702519</v>
      </c>
      <c r="L19" s="380">
        <v>216</v>
      </c>
      <c r="M19" s="44">
        <f t="shared" si="9"/>
        <v>12637</v>
      </c>
      <c r="N19" s="42">
        <f t="shared" si="10"/>
        <v>2920</v>
      </c>
      <c r="O19" s="46">
        <f t="shared" si="11"/>
        <v>2631</v>
      </c>
      <c r="P19" s="246">
        <v>0.69480372135239388</v>
      </c>
      <c r="Q19" s="247">
        <v>0.16054004992058091</v>
      </c>
      <c r="R19" s="248">
        <v>0.14465622872702519</v>
      </c>
      <c r="S19" s="380"/>
      <c r="T19" s="77">
        <v>1278.3513313717215</v>
      </c>
      <c r="U19" s="78">
        <v>250.82969324677495</v>
      </c>
      <c r="V19" s="80">
        <v>776.69194487817151</v>
      </c>
      <c r="W19" s="258">
        <v>0.5315403422982885</v>
      </c>
      <c r="X19" s="259">
        <v>5.1833740831295841E-2</v>
      </c>
      <c r="Y19" s="260">
        <v>0.41662591687041567</v>
      </c>
    </row>
    <row r="20" spans="1:25">
      <c r="A20" s="55" t="s">
        <v>1001</v>
      </c>
      <c r="B20" s="56" t="s">
        <v>1016</v>
      </c>
      <c r="C20" s="57">
        <v>20.77</v>
      </c>
      <c r="D20" s="58">
        <v>24.31</v>
      </c>
      <c r="E20" s="382">
        <v>0</v>
      </c>
      <c r="F20" s="59">
        <f t="shared" si="6"/>
        <v>0</v>
      </c>
      <c r="G20" s="60">
        <f t="shared" si="7"/>
        <v>0</v>
      </c>
      <c r="H20" s="61">
        <f t="shared" si="8"/>
        <v>0</v>
      </c>
      <c r="I20" s="252">
        <v>0.69916793624750961</v>
      </c>
      <c r="J20" s="253">
        <v>0.14766201804757997</v>
      </c>
      <c r="K20" s="254">
        <v>0.15317004570491036</v>
      </c>
      <c r="L20" s="382">
        <v>216</v>
      </c>
      <c r="M20" s="59">
        <f t="shared" si="9"/>
        <v>12716</v>
      </c>
      <c r="N20" s="60">
        <f t="shared" si="10"/>
        <v>2686</v>
      </c>
      <c r="O20" s="61">
        <f t="shared" si="11"/>
        <v>2786</v>
      </c>
      <c r="P20" s="252">
        <v>0.69916793624750961</v>
      </c>
      <c r="Q20" s="253">
        <v>0.14766201804757997</v>
      </c>
      <c r="R20" s="254">
        <v>0.15317004570491036</v>
      </c>
      <c r="S20" s="382"/>
      <c r="T20" s="84">
        <v>1278.3513313717215</v>
      </c>
      <c r="U20" s="85">
        <v>250.82969324677495</v>
      </c>
      <c r="V20" s="86">
        <v>776.69194487817151</v>
      </c>
      <c r="W20" s="264">
        <v>0.53720238095238093</v>
      </c>
      <c r="X20" s="265">
        <v>5.257936507936508E-2</v>
      </c>
      <c r="Y20" s="266">
        <v>0.41021825396825395</v>
      </c>
    </row>
    <row r="21" spans="1:25">
      <c r="A21" s="54"/>
      <c r="B21" s="54"/>
      <c r="C21" s="54"/>
      <c r="D21" s="54"/>
      <c r="E21" s="54"/>
      <c r="F21" s="54"/>
      <c r="G21" s="54"/>
      <c r="H21" s="54"/>
      <c r="I21" s="54"/>
      <c r="J21" s="54"/>
      <c r="K21" s="54"/>
      <c r="L21" s="54"/>
      <c r="M21" s="54"/>
      <c r="N21" s="54"/>
      <c r="O21" s="54"/>
      <c r="P21" s="54"/>
      <c r="Q21" s="54"/>
      <c r="R21" s="54"/>
      <c r="S21" s="54"/>
      <c r="T21" s="54"/>
      <c r="U21" s="54"/>
      <c r="V21" s="54"/>
      <c r="W21" s="54"/>
      <c r="X21" s="54"/>
      <c r="Y21" s="54"/>
    </row>
  </sheetData>
  <mergeCells count="12">
    <mergeCell ref="C2:D3"/>
    <mergeCell ref="A1:Z1"/>
    <mergeCell ref="A4:B4"/>
    <mergeCell ref="A2:B2"/>
    <mergeCell ref="Z2:Z4"/>
    <mergeCell ref="A3:B3"/>
    <mergeCell ref="E3:K3"/>
    <mergeCell ref="E2:K2"/>
    <mergeCell ref="L3:R3"/>
    <mergeCell ref="S3:Y3"/>
    <mergeCell ref="S2:Y2"/>
    <mergeCell ref="L2:R2"/>
  </mergeCells>
  <hyperlinks>
    <hyperlink ref="A2:B2" location="OVERSIKT!A1" display="OVERSIKT"/>
    <hyperlink ref="Z2:Z4" location="togtyper!A1" display="togtyper"/>
  </hyperlinks>
  <pageMargins left="0.75" right="0.75" top="1" bottom="1" header="0.5" footer="0.5"/>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L12"/>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6" width="5" style="28" bestFit="1" customWidth="1"/>
    <col min="7" max="8" width="4" style="28" customWidth="1"/>
    <col min="9" max="11" width="6.5703125" style="28" bestFit="1" customWidth="1"/>
    <col min="12" max="16384" width="11.42578125" style="28"/>
  </cols>
  <sheetData>
    <row r="1" spans="1:12" ht="21">
      <c r="A1" s="518" t="s">
        <v>89</v>
      </c>
      <c r="B1" s="518"/>
      <c r="C1" s="518"/>
      <c r="D1" s="518"/>
      <c r="E1" s="518"/>
      <c r="F1" s="518"/>
      <c r="G1" s="518"/>
      <c r="H1" s="518"/>
      <c r="I1" s="518"/>
      <c r="J1" s="518"/>
      <c r="K1" s="518"/>
      <c r="L1" s="518"/>
    </row>
    <row r="2" spans="1:12" ht="15" customHeight="1">
      <c r="A2" s="520" t="s">
        <v>11</v>
      </c>
      <c r="B2" s="520"/>
      <c r="C2" s="530" t="s">
        <v>5</v>
      </c>
      <c r="D2" s="531"/>
      <c r="E2" s="522" t="s">
        <v>1111</v>
      </c>
      <c r="F2" s="523"/>
      <c r="G2" s="523"/>
      <c r="H2" s="523"/>
      <c r="I2" s="523"/>
      <c r="J2" s="523"/>
      <c r="K2" s="524"/>
      <c r="L2" s="521" t="s">
        <v>56</v>
      </c>
    </row>
    <row r="3" spans="1:12" ht="15" customHeight="1">
      <c r="A3" s="525" t="s">
        <v>1110</v>
      </c>
      <c r="B3" s="526"/>
      <c r="C3" s="532"/>
      <c r="D3" s="533"/>
      <c r="E3" s="527">
        <f>IFERROR(IF(MATCH(E2,TOGLENGDER!$A$2:$A$206,0),INDEX(TOGLENGDER!$B$2:$B$206,MATCH(E2,TOGLENGDER!$A$2:$A$206,0),1),0),"!feil!")</f>
        <v>106.6</v>
      </c>
      <c r="F3" s="528"/>
      <c r="G3" s="528"/>
      <c r="H3" s="528"/>
      <c r="I3" s="528"/>
      <c r="J3" s="528"/>
      <c r="K3" s="529"/>
      <c r="L3" s="521"/>
    </row>
    <row r="4" spans="1:12" ht="15" customHeight="1">
      <c r="A4" s="519" t="s">
        <v>0</v>
      </c>
      <c r="B4" s="519"/>
      <c r="C4" s="29" t="s">
        <v>57</v>
      </c>
      <c r="D4" s="29" t="s">
        <v>58</v>
      </c>
      <c r="E4" s="377" t="s">
        <v>1166</v>
      </c>
      <c r="F4" s="30" t="s">
        <v>2</v>
      </c>
      <c r="G4" s="237" t="s">
        <v>3</v>
      </c>
      <c r="H4" s="237" t="s">
        <v>4</v>
      </c>
      <c r="I4" s="239" t="s">
        <v>2</v>
      </c>
      <c r="J4" s="239" t="s">
        <v>3</v>
      </c>
      <c r="K4" s="239" t="s">
        <v>4</v>
      </c>
      <c r="L4" s="521"/>
    </row>
    <row r="5" spans="1:12">
      <c r="A5" s="33" t="s">
        <v>75</v>
      </c>
      <c r="B5" s="35" t="s">
        <v>82</v>
      </c>
      <c r="C5" s="39">
        <v>281.41000000000003</v>
      </c>
      <c r="D5" s="36">
        <v>285.83999999999997</v>
      </c>
      <c r="E5" s="378">
        <v>12</v>
      </c>
      <c r="F5" s="43">
        <f>ROUND($E5*$E$3*I5,0)</f>
        <v>889</v>
      </c>
      <c r="G5" s="41">
        <f t="shared" ref="G5:H5" si="0">ROUND($E5*$E$3*J5,0)</f>
        <v>230</v>
      </c>
      <c r="H5" s="45">
        <f t="shared" si="0"/>
        <v>161</v>
      </c>
      <c r="I5" s="243">
        <v>0.69463869463869465</v>
      </c>
      <c r="J5" s="244">
        <v>0.17948717948717949</v>
      </c>
      <c r="K5" s="245">
        <v>0.12587412587412589</v>
      </c>
    </row>
    <row r="6" spans="1:12">
      <c r="A6" s="34" t="s">
        <v>76</v>
      </c>
      <c r="B6" s="37" t="s">
        <v>83</v>
      </c>
      <c r="C6" s="40">
        <v>285.83999999999997</v>
      </c>
      <c r="D6" s="38">
        <v>293.27999999999997</v>
      </c>
      <c r="E6" s="380">
        <v>12</v>
      </c>
      <c r="F6" s="44">
        <f t="shared" ref="F6:F11" si="1">ROUND($E6*$E$3*I6,0)</f>
        <v>889</v>
      </c>
      <c r="G6" s="42">
        <f t="shared" ref="G6:G11" si="2">ROUND($E6*$E$3*J6,0)</f>
        <v>230</v>
      </c>
      <c r="H6" s="46">
        <f t="shared" ref="H6:H11" si="3">ROUND($E6*$E$3*K6,0)</f>
        <v>161</v>
      </c>
      <c r="I6" s="246">
        <v>0.69463869463869465</v>
      </c>
      <c r="J6" s="247">
        <v>0.17948717948717949</v>
      </c>
      <c r="K6" s="248">
        <v>0.12587412587412589</v>
      </c>
    </row>
    <row r="7" spans="1:12">
      <c r="A7" s="34" t="s">
        <v>77</v>
      </c>
      <c r="B7" s="37" t="s">
        <v>84</v>
      </c>
      <c r="C7" s="40">
        <v>293.27999999999997</v>
      </c>
      <c r="D7" s="38">
        <v>299.51</v>
      </c>
      <c r="E7" s="401">
        <v>12</v>
      </c>
      <c r="F7" s="44">
        <f t="shared" si="1"/>
        <v>751</v>
      </c>
      <c r="G7" s="42">
        <f t="shared" si="2"/>
        <v>367</v>
      </c>
      <c r="H7" s="46">
        <f t="shared" si="3"/>
        <v>161</v>
      </c>
      <c r="I7" s="246">
        <v>0.58741258741258739</v>
      </c>
      <c r="J7" s="247">
        <v>0.28671328671328672</v>
      </c>
      <c r="K7" s="248">
        <v>0.12587412587412589</v>
      </c>
    </row>
    <row r="8" spans="1:12">
      <c r="A8" s="34" t="s">
        <v>78</v>
      </c>
      <c r="B8" s="37" t="s">
        <v>85</v>
      </c>
      <c r="C8" s="40">
        <v>299.51</v>
      </c>
      <c r="D8" s="38">
        <v>302.5</v>
      </c>
      <c r="E8" s="380">
        <v>12</v>
      </c>
      <c r="F8" s="44">
        <f t="shared" si="1"/>
        <v>751</v>
      </c>
      <c r="G8" s="42">
        <f t="shared" si="2"/>
        <v>367</v>
      </c>
      <c r="H8" s="46">
        <f t="shared" si="3"/>
        <v>161</v>
      </c>
      <c r="I8" s="246">
        <v>0.58741258741258739</v>
      </c>
      <c r="J8" s="247">
        <v>0.28671328671328672</v>
      </c>
      <c r="K8" s="248">
        <v>0.12587412587412589</v>
      </c>
    </row>
    <row r="9" spans="1:12">
      <c r="A9" s="47" t="s">
        <v>79</v>
      </c>
      <c r="B9" s="48" t="s">
        <v>86</v>
      </c>
      <c r="C9" s="49">
        <v>302.5</v>
      </c>
      <c r="D9" s="50">
        <v>307.44</v>
      </c>
      <c r="E9" s="378">
        <v>12</v>
      </c>
      <c r="F9" s="43">
        <f t="shared" si="1"/>
        <v>751</v>
      </c>
      <c r="G9" s="41">
        <f t="shared" si="2"/>
        <v>367</v>
      </c>
      <c r="H9" s="45">
        <f t="shared" si="3"/>
        <v>161</v>
      </c>
      <c r="I9" s="243">
        <v>0.58741258741258739</v>
      </c>
      <c r="J9" s="244">
        <v>0.28671328671328672</v>
      </c>
      <c r="K9" s="245">
        <v>0.12587412587412589</v>
      </c>
    </row>
    <row r="10" spans="1:12">
      <c r="A10" s="34" t="s">
        <v>80</v>
      </c>
      <c r="B10" s="37" t="s">
        <v>87</v>
      </c>
      <c r="C10" s="40">
        <v>307.44</v>
      </c>
      <c r="D10" s="38">
        <v>312.52</v>
      </c>
      <c r="E10" s="380">
        <v>12</v>
      </c>
      <c r="F10" s="44">
        <f t="shared" si="1"/>
        <v>832</v>
      </c>
      <c r="G10" s="42">
        <f t="shared" si="2"/>
        <v>367</v>
      </c>
      <c r="H10" s="46">
        <f t="shared" si="3"/>
        <v>81</v>
      </c>
      <c r="I10" s="246">
        <v>0.65034965034965031</v>
      </c>
      <c r="J10" s="247">
        <v>0.28671328671328672</v>
      </c>
      <c r="K10" s="248">
        <v>6.2937062937062943E-2</v>
      </c>
    </row>
    <row r="11" spans="1:12" ht="15" customHeight="1">
      <c r="A11" s="55" t="s">
        <v>81</v>
      </c>
      <c r="B11" s="56" t="s">
        <v>88</v>
      </c>
      <c r="C11" s="57">
        <v>312.52</v>
      </c>
      <c r="D11" s="58">
        <v>317.63</v>
      </c>
      <c r="E11" s="401">
        <v>12</v>
      </c>
      <c r="F11" s="44">
        <f t="shared" si="1"/>
        <v>832</v>
      </c>
      <c r="G11" s="42">
        <f t="shared" si="2"/>
        <v>367</v>
      </c>
      <c r="H11" s="46">
        <f t="shared" si="3"/>
        <v>81</v>
      </c>
      <c r="I11" s="246">
        <v>0.65034965034965031</v>
      </c>
      <c r="J11" s="247">
        <v>0.28671328671328672</v>
      </c>
      <c r="K11" s="248">
        <v>6.2937062937062943E-2</v>
      </c>
    </row>
    <row r="12" spans="1:12">
      <c r="A12" s="54"/>
      <c r="B12" s="54"/>
      <c r="C12" s="54"/>
      <c r="D12" s="54"/>
      <c r="E12" s="54"/>
      <c r="F12" s="54"/>
      <c r="G12" s="54"/>
      <c r="H12" s="54"/>
      <c r="I12" s="54"/>
      <c r="J12" s="54"/>
      <c r="K12" s="54"/>
    </row>
  </sheetData>
  <mergeCells count="8">
    <mergeCell ref="A1:L1"/>
    <mergeCell ref="A4:B4"/>
    <mergeCell ref="A2:B2"/>
    <mergeCell ref="L2:L4"/>
    <mergeCell ref="E2:K2"/>
    <mergeCell ref="A3:B3"/>
    <mergeCell ref="E3:K3"/>
    <mergeCell ref="C2:D3"/>
  </mergeCells>
  <hyperlinks>
    <hyperlink ref="A2:B2" location="OVERSIKT!A1" display="OVERSIKT"/>
    <hyperlink ref="L2:L4" location="togtyper!A1" display="togtyper"/>
  </hyperlinks>
  <pageMargins left="0.75" right="0.75" top="1" bottom="1" header="0.5" footer="0.5"/>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0"/>
  <dimension ref="A1:S28"/>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6" width="6.5703125" style="28" bestFit="1" customWidth="1"/>
    <col min="7" max="8" width="5.5703125" style="28" bestFit="1" customWidth="1"/>
    <col min="9" max="11" width="5" style="28" bestFit="1" customWidth="1"/>
    <col min="12" max="12" width="9.85546875" style="28" bestFit="1" customWidth="1"/>
    <col min="13" max="15" width="5.5703125" style="28" customWidth="1"/>
    <col min="16" max="18" width="5" style="28" bestFit="1" customWidth="1"/>
    <col min="19" max="19" width="16.85546875" style="28" bestFit="1" customWidth="1"/>
    <col min="20" max="16384" width="11.42578125" style="28"/>
  </cols>
  <sheetData>
    <row r="1" spans="1:19" ht="21">
      <c r="A1" s="518" t="s">
        <v>19</v>
      </c>
      <c r="B1" s="518"/>
      <c r="C1" s="518"/>
      <c r="D1" s="518"/>
      <c r="E1" s="518"/>
      <c r="F1" s="518"/>
      <c r="G1" s="518"/>
      <c r="H1" s="518"/>
      <c r="I1" s="518"/>
      <c r="J1" s="518"/>
      <c r="K1" s="518"/>
      <c r="L1" s="518"/>
      <c r="M1" s="518"/>
      <c r="N1" s="518"/>
      <c r="O1" s="518"/>
      <c r="P1" s="518"/>
      <c r="Q1" s="518"/>
      <c r="R1" s="518"/>
      <c r="S1" s="518"/>
    </row>
    <row r="2" spans="1:19" ht="15" customHeight="1">
      <c r="A2" s="520" t="s">
        <v>11</v>
      </c>
      <c r="B2" s="520"/>
      <c r="C2" s="530" t="s">
        <v>5</v>
      </c>
      <c r="D2" s="531"/>
      <c r="E2" s="522" t="s">
        <v>1111</v>
      </c>
      <c r="F2" s="523"/>
      <c r="G2" s="523"/>
      <c r="H2" s="523"/>
      <c r="I2" s="523"/>
      <c r="J2" s="523"/>
      <c r="K2" s="524"/>
      <c r="L2" s="537" t="s">
        <v>55</v>
      </c>
      <c r="M2" s="538"/>
      <c r="N2" s="538"/>
      <c r="O2" s="538"/>
      <c r="P2" s="538"/>
      <c r="Q2" s="538"/>
      <c r="R2" s="539"/>
      <c r="S2" s="521" t="s">
        <v>56</v>
      </c>
    </row>
    <row r="3" spans="1:19" ht="15" customHeight="1">
      <c r="A3" s="525" t="s">
        <v>1110</v>
      </c>
      <c r="B3" s="526"/>
      <c r="C3" s="532"/>
      <c r="D3" s="533"/>
      <c r="E3" s="527">
        <f>IFERROR(IF(MATCH(E2,TOGLENGDER!$A$2:$A$206,0),INDEX(TOGLENGDER!$B$2:$B$206,MATCH(E2,TOGLENGDER!$A$2:$A$206,0),1),0),"!feil!")</f>
        <v>106.6</v>
      </c>
      <c r="F3" s="528"/>
      <c r="G3" s="528"/>
      <c r="H3" s="528"/>
      <c r="I3" s="528"/>
      <c r="J3" s="528"/>
      <c r="K3" s="529"/>
      <c r="L3" s="527">
        <f>IFERROR(IF(MATCH(L2,TOGLENGDER!$A$2:$A$206,0),INDEX(TOGLENGDER!$B$2:$B$206,MATCH(L2,TOGLENGDER!$A$2:$A$206,0),1),0),"!feil!")</f>
        <v>750</v>
      </c>
      <c r="M3" s="528"/>
      <c r="N3" s="528"/>
      <c r="O3" s="528"/>
      <c r="P3" s="528"/>
      <c r="Q3" s="528"/>
      <c r="R3" s="529"/>
      <c r="S3" s="521"/>
    </row>
    <row r="4" spans="1:19" ht="15" customHeight="1">
      <c r="A4" s="519" t="s">
        <v>0</v>
      </c>
      <c r="B4" s="519"/>
      <c r="C4" s="29" t="s">
        <v>57</v>
      </c>
      <c r="D4" s="29" t="s">
        <v>58</v>
      </c>
      <c r="E4" s="379" t="s">
        <v>1166</v>
      </c>
      <c r="F4" s="30" t="s">
        <v>2</v>
      </c>
      <c r="G4" s="30" t="s">
        <v>3</v>
      </c>
      <c r="H4" s="30" t="s">
        <v>4</v>
      </c>
      <c r="I4" s="242" t="s">
        <v>2</v>
      </c>
      <c r="J4" s="242" t="s">
        <v>3</v>
      </c>
      <c r="K4" s="242" t="s">
        <v>4</v>
      </c>
      <c r="L4" s="379" t="s">
        <v>1166</v>
      </c>
      <c r="M4" s="62" t="s">
        <v>2</v>
      </c>
      <c r="N4" s="62" t="s">
        <v>3</v>
      </c>
      <c r="O4" s="62" t="s">
        <v>4</v>
      </c>
      <c r="P4" s="242" t="s">
        <v>2</v>
      </c>
      <c r="Q4" s="242" t="s">
        <v>3</v>
      </c>
      <c r="R4" s="242" t="s">
        <v>4</v>
      </c>
      <c r="S4" s="521"/>
    </row>
    <row r="5" spans="1:19">
      <c r="A5" s="33" t="s">
        <v>1018</v>
      </c>
      <c r="B5" s="35" t="s">
        <v>1041</v>
      </c>
      <c r="C5" s="39">
        <v>24.31</v>
      </c>
      <c r="D5" s="36">
        <v>31.15</v>
      </c>
      <c r="E5" s="378">
        <v>164</v>
      </c>
      <c r="F5" s="43">
        <f>ROUND($E5*$E$3*I5,0)</f>
        <v>11440</v>
      </c>
      <c r="G5" s="41">
        <f t="shared" ref="G5:H5" si="0">ROUND($E5*$E$3*J5,0)</f>
        <v>3266</v>
      </c>
      <c r="H5" s="45">
        <f t="shared" si="0"/>
        <v>2776</v>
      </c>
      <c r="I5" s="243">
        <v>0.65438049333711368</v>
      </c>
      <c r="J5" s="244">
        <v>0.18684434363481711</v>
      </c>
      <c r="K5" s="245">
        <v>0.15877516302806918</v>
      </c>
      <c r="L5" s="378"/>
      <c r="M5" s="63">
        <v>1271.7505499704905</v>
      </c>
      <c r="N5" s="64">
        <v>242.02865137846706</v>
      </c>
      <c r="O5" s="67">
        <v>657.87787965601501</v>
      </c>
      <c r="P5" s="243">
        <v>0.53209211170994608</v>
      </c>
      <c r="Q5" s="244">
        <v>5.2425281724644779E-2</v>
      </c>
      <c r="R5" s="245">
        <v>0.41548260656540914</v>
      </c>
    </row>
    <row r="6" spans="1:19">
      <c r="A6" s="34" t="s">
        <v>1019</v>
      </c>
      <c r="B6" s="37" t="s">
        <v>1042</v>
      </c>
      <c r="C6" s="40">
        <v>31.15</v>
      </c>
      <c r="D6" s="38">
        <v>38.65</v>
      </c>
      <c r="E6" s="380">
        <v>164</v>
      </c>
      <c r="F6" s="44">
        <f t="shared" ref="F6:F27" si="1">ROUND($E6*$E$3*I6,0)</f>
        <v>11440</v>
      </c>
      <c r="G6" s="42">
        <f t="shared" ref="G6:G27" si="2">ROUND($E6*$E$3*J6,0)</f>
        <v>3266</v>
      </c>
      <c r="H6" s="46">
        <f t="shared" ref="H6:H27" si="3">ROUND($E6*$E$3*K6,0)</f>
        <v>2776</v>
      </c>
      <c r="I6" s="246">
        <v>0.65438049333711368</v>
      </c>
      <c r="J6" s="247">
        <v>0.18684434363481711</v>
      </c>
      <c r="K6" s="248">
        <v>0.15877516302806918</v>
      </c>
      <c r="L6" s="380"/>
      <c r="M6" s="65">
        <v>1273.9508104375675</v>
      </c>
      <c r="N6" s="66">
        <v>361.94284683416208</v>
      </c>
      <c r="O6" s="68">
        <v>657.87787965601501</v>
      </c>
      <c r="P6" s="246">
        <v>0.53232125367286975</v>
      </c>
      <c r="Q6" s="247">
        <v>5.2399608227228209E-2</v>
      </c>
      <c r="R6" s="248">
        <v>0.41527913809990208</v>
      </c>
    </row>
    <row r="7" spans="1:19">
      <c r="A7" s="34" t="s">
        <v>1020</v>
      </c>
      <c r="B7" s="37" t="s">
        <v>1043</v>
      </c>
      <c r="C7" s="40">
        <v>38.65</v>
      </c>
      <c r="D7" s="38">
        <v>45.2</v>
      </c>
      <c r="E7" s="380">
        <v>164</v>
      </c>
      <c r="F7" s="44">
        <f t="shared" si="1"/>
        <v>11440</v>
      </c>
      <c r="G7" s="42">
        <f t="shared" si="2"/>
        <v>3266</v>
      </c>
      <c r="H7" s="46">
        <f t="shared" si="3"/>
        <v>2776</v>
      </c>
      <c r="I7" s="246">
        <v>0.65438049333711368</v>
      </c>
      <c r="J7" s="247">
        <v>0.18684434363481711</v>
      </c>
      <c r="K7" s="248">
        <v>0.15877516302806918</v>
      </c>
      <c r="L7" s="380"/>
      <c r="M7" s="65">
        <v>1273.9508104375675</v>
      </c>
      <c r="N7" s="66">
        <v>361.94284683416208</v>
      </c>
      <c r="O7" s="68">
        <v>657.87787965601501</v>
      </c>
      <c r="P7" s="246">
        <v>0.53232125367286975</v>
      </c>
      <c r="Q7" s="247">
        <v>5.2399608227228209E-2</v>
      </c>
      <c r="R7" s="248">
        <v>0.41527913809990208</v>
      </c>
    </row>
    <row r="8" spans="1:19">
      <c r="A8" s="34" t="s">
        <v>1021</v>
      </c>
      <c r="B8" s="37" t="s">
        <v>1044</v>
      </c>
      <c r="C8" s="40">
        <v>45.2</v>
      </c>
      <c r="D8" s="38">
        <v>48.87</v>
      </c>
      <c r="E8" s="380">
        <v>164</v>
      </c>
      <c r="F8" s="44">
        <f t="shared" si="1"/>
        <v>11440</v>
      </c>
      <c r="G8" s="42">
        <f t="shared" si="2"/>
        <v>3266</v>
      </c>
      <c r="H8" s="46">
        <f t="shared" si="3"/>
        <v>2776</v>
      </c>
      <c r="I8" s="246">
        <v>0.65438049333711368</v>
      </c>
      <c r="J8" s="247">
        <v>0.18684434363481711</v>
      </c>
      <c r="K8" s="248">
        <v>0.15877516302806918</v>
      </c>
      <c r="L8" s="380"/>
      <c r="M8" s="65">
        <v>1273.9508104375675</v>
      </c>
      <c r="N8" s="66">
        <v>361.94284683416208</v>
      </c>
      <c r="O8" s="68">
        <v>657.87787965601501</v>
      </c>
      <c r="P8" s="246">
        <v>0.53085210577864839</v>
      </c>
      <c r="Q8" s="247">
        <v>5.2399608227228209E-2</v>
      </c>
      <c r="R8" s="248">
        <v>0.41674828599412339</v>
      </c>
    </row>
    <row r="9" spans="1:19">
      <c r="A9" s="47" t="s">
        <v>1022</v>
      </c>
      <c r="B9" s="48" t="s">
        <v>1045</v>
      </c>
      <c r="C9" s="49">
        <v>48.87</v>
      </c>
      <c r="D9" s="50">
        <v>53.57</v>
      </c>
      <c r="E9" s="381">
        <v>164</v>
      </c>
      <c r="F9" s="51">
        <f t="shared" si="1"/>
        <v>11440</v>
      </c>
      <c r="G9" s="52">
        <f t="shared" si="2"/>
        <v>3266</v>
      </c>
      <c r="H9" s="53">
        <f t="shared" si="3"/>
        <v>2776</v>
      </c>
      <c r="I9" s="249">
        <v>0.65438049333711368</v>
      </c>
      <c r="J9" s="250">
        <v>0.18684434363481711</v>
      </c>
      <c r="K9" s="251">
        <v>0.15877516302806918</v>
      </c>
      <c r="L9" s="381"/>
      <c r="M9" s="69">
        <v>1273.9508104375675</v>
      </c>
      <c r="N9" s="70">
        <v>361.94284683416208</v>
      </c>
      <c r="O9" s="71">
        <v>657.87787965601501</v>
      </c>
      <c r="P9" s="249">
        <v>0.53085210577864839</v>
      </c>
      <c r="Q9" s="250">
        <v>5.2399608227228209E-2</v>
      </c>
      <c r="R9" s="251">
        <v>0.41674828599412339</v>
      </c>
    </row>
    <row r="10" spans="1:19">
      <c r="A10" s="34" t="s">
        <v>1023</v>
      </c>
      <c r="B10" s="37" t="s">
        <v>1046</v>
      </c>
      <c r="C10" s="40">
        <v>53.57</v>
      </c>
      <c r="D10" s="38">
        <v>57</v>
      </c>
      <c r="E10" s="380">
        <v>164</v>
      </c>
      <c r="F10" s="44">
        <f t="shared" si="1"/>
        <v>11440</v>
      </c>
      <c r="G10" s="42">
        <f t="shared" si="2"/>
        <v>3266</v>
      </c>
      <c r="H10" s="46">
        <f t="shared" si="3"/>
        <v>2776</v>
      </c>
      <c r="I10" s="246">
        <v>0.65438049333711368</v>
      </c>
      <c r="J10" s="247">
        <v>0.18684434363481711</v>
      </c>
      <c r="K10" s="248">
        <v>0.15877516302806918</v>
      </c>
      <c r="L10" s="380"/>
      <c r="M10" s="65">
        <v>1273.9508104375675</v>
      </c>
      <c r="N10" s="66">
        <v>361.94284683416208</v>
      </c>
      <c r="O10" s="68">
        <v>657.87787965601501</v>
      </c>
      <c r="P10" s="246">
        <v>0.53085210577864839</v>
      </c>
      <c r="Q10" s="247">
        <v>5.2399608227228209E-2</v>
      </c>
      <c r="R10" s="248">
        <v>0.41674828599412339</v>
      </c>
    </row>
    <row r="11" spans="1:19" s="87" customFormat="1">
      <c r="A11" s="88" t="s">
        <v>1024</v>
      </c>
      <c r="B11" s="89" t="s">
        <v>1047</v>
      </c>
      <c r="C11" s="91">
        <v>57</v>
      </c>
      <c r="D11" s="90">
        <v>60.16</v>
      </c>
      <c r="E11" s="383">
        <v>164</v>
      </c>
      <c r="F11" s="94">
        <f t="shared" si="1"/>
        <v>11440</v>
      </c>
      <c r="G11" s="92">
        <f t="shared" si="2"/>
        <v>3266</v>
      </c>
      <c r="H11" s="96">
        <f t="shared" si="3"/>
        <v>2776</v>
      </c>
      <c r="I11" s="404">
        <v>0.65438049333711368</v>
      </c>
      <c r="J11" s="405">
        <v>0.18684434363481711</v>
      </c>
      <c r="K11" s="406">
        <v>0.15877516302806918</v>
      </c>
      <c r="L11" s="383"/>
      <c r="M11" s="436">
        <v>1273.9508104375675</v>
      </c>
      <c r="N11" s="437">
        <v>361.94284683416208</v>
      </c>
      <c r="O11" s="438">
        <v>657.87787965601501</v>
      </c>
      <c r="P11" s="404">
        <v>0.53085210577864839</v>
      </c>
      <c r="Q11" s="405">
        <v>5.2399608227228209E-2</v>
      </c>
      <c r="R11" s="406">
        <v>0.41674828599412339</v>
      </c>
      <c r="S11" s="403" t="s">
        <v>1113</v>
      </c>
    </row>
    <row r="12" spans="1:19" s="87" customFormat="1">
      <c r="A12" s="88" t="s">
        <v>1025</v>
      </c>
      <c r="B12" s="89" t="s">
        <v>1048</v>
      </c>
      <c r="C12" s="91">
        <v>60.16</v>
      </c>
      <c r="D12" s="90">
        <v>65.34</v>
      </c>
      <c r="E12" s="383">
        <v>82</v>
      </c>
      <c r="F12" s="94">
        <f t="shared" si="1"/>
        <v>5720</v>
      </c>
      <c r="G12" s="92">
        <f t="shared" si="2"/>
        <v>1633</v>
      </c>
      <c r="H12" s="96">
        <f t="shared" si="3"/>
        <v>1388</v>
      </c>
      <c r="I12" s="404">
        <v>0.65438049333711368</v>
      </c>
      <c r="J12" s="405">
        <v>0.18684434363481711</v>
      </c>
      <c r="K12" s="406">
        <v>0.15877516302806918</v>
      </c>
      <c r="L12" s="383"/>
      <c r="M12" s="436">
        <v>1273.9508104375675</v>
      </c>
      <c r="N12" s="437">
        <v>361.94284683416208</v>
      </c>
      <c r="O12" s="438">
        <v>657.87787965601501</v>
      </c>
      <c r="P12" s="404">
        <v>0.53085210577864839</v>
      </c>
      <c r="Q12" s="405">
        <v>5.2399608227228209E-2</v>
      </c>
      <c r="R12" s="406">
        <v>0.41674828599412339</v>
      </c>
      <c r="S12" s="403" t="s">
        <v>1114</v>
      </c>
    </row>
    <row r="13" spans="1:19">
      <c r="A13" s="47" t="s">
        <v>1026</v>
      </c>
      <c r="B13" s="48" t="s">
        <v>1049</v>
      </c>
      <c r="C13" s="49">
        <v>65.34</v>
      </c>
      <c r="D13" s="50">
        <v>69.28</v>
      </c>
      <c r="E13" s="381">
        <v>82</v>
      </c>
      <c r="F13" s="51">
        <f t="shared" si="1"/>
        <v>5720</v>
      </c>
      <c r="G13" s="52">
        <f t="shared" si="2"/>
        <v>1633</v>
      </c>
      <c r="H13" s="53">
        <f t="shared" si="3"/>
        <v>1388</v>
      </c>
      <c r="I13" s="249">
        <v>0.65438049333711368</v>
      </c>
      <c r="J13" s="250">
        <v>0.18684434363481711</v>
      </c>
      <c r="K13" s="251">
        <v>0.15877516302806918</v>
      </c>
      <c r="L13" s="381"/>
      <c r="M13" s="69">
        <v>1273.9508104375675</v>
      </c>
      <c r="N13" s="70">
        <v>361.94284683416208</v>
      </c>
      <c r="O13" s="71">
        <v>657.87787965601501</v>
      </c>
      <c r="P13" s="249">
        <v>0.53085210577864839</v>
      </c>
      <c r="Q13" s="250">
        <v>5.2399608227228209E-2</v>
      </c>
      <c r="R13" s="251">
        <v>0.41674828599412339</v>
      </c>
    </row>
    <row r="14" spans="1:19">
      <c r="A14" s="34" t="s">
        <v>1027</v>
      </c>
      <c r="B14" s="37" t="s">
        <v>1050</v>
      </c>
      <c r="C14" s="40">
        <v>69.28</v>
      </c>
      <c r="D14" s="38">
        <v>74.010000000000005</v>
      </c>
      <c r="E14" s="380">
        <v>82</v>
      </c>
      <c r="F14" s="44">
        <f t="shared" si="1"/>
        <v>5720</v>
      </c>
      <c r="G14" s="42">
        <f t="shared" si="2"/>
        <v>1633</v>
      </c>
      <c r="H14" s="46">
        <f t="shared" si="3"/>
        <v>1388</v>
      </c>
      <c r="I14" s="246">
        <v>0.65438049333711368</v>
      </c>
      <c r="J14" s="247">
        <v>0.18684434363481711</v>
      </c>
      <c r="K14" s="248">
        <v>0.15877516302806918</v>
      </c>
      <c r="L14" s="380"/>
      <c r="M14" s="65">
        <v>1273.9508104375675</v>
      </c>
      <c r="N14" s="66">
        <v>361.94284683416208</v>
      </c>
      <c r="O14" s="68">
        <v>657.87787965601501</v>
      </c>
      <c r="P14" s="246">
        <v>0.53085210577864839</v>
      </c>
      <c r="Q14" s="247">
        <v>5.2399608227228209E-2</v>
      </c>
      <c r="R14" s="248">
        <v>0.41674828599412339</v>
      </c>
    </row>
    <row r="15" spans="1:19">
      <c r="A15" s="34" t="s">
        <v>1028</v>
      </c>
      <c r="B15" s="37" t="s">
        <v>1051</v>
      </c>
      <c r="C15" s="40">
        <v>74.010000000000005</v>
      </c>
      <c r="D15" s="38">
        <v>77.010000000000005</v>
      </c>
      <c r="E15" s="380">
        <v>82</v>
      </c>
      <c r="F15" s="44">
        <f t="shared" si="1"/>
        <v>5720</v>
      </c>
      <c r="G15" s="42">
        <f t="shared" si="2"/>
        <v>1633</v>
      </c>
      <c r="H15" s="46">
        <f t="shared" si="3"/>
        <v>1388</v>
      </c>
      <c r="I15" s="246">
        <v>0.65438049333711368</v>
      </c>
      <c r="J15" s="247">
        <v>0.18684434363481711</v>
      </c>
      <c r="K15" s="248">
        <v>0.15877516302806918</v>
      </c>
      <c r="L15" s="380"/>
      <c r="M15" s="65">
        <v>1273.9508104375675</v>
      </c>
      <c r="N15" s="66">
        <v>361.94284683416208</v>
      </c>
      <c r="O15" s="68">
        <v>657.87787965601501</v>
      </c>
      <c r="P15" s="246">
        <v>0.53085210577864839</v>
      </c>
      <c r="Q15" s="247">
        <v>5.2399608227228209E-2</v>
      </c>
      <c r="R15" s="248">
        <v>0.41674828599412339</v>
      </c>
    </row>
    <row r="16" spans="1:19">
      <c r="A16" s="34" t="s">
        <v>1029</v>
      </c>
      <c r="B16" s="37" t="s">
        <v>1052</v>
      </c>
      <c r="C16" s="40">
        <v>77.010000000000005</v>
      </c>
      <c r="D16" s="38">
        <v>86.51</v>
      </c>
      <c r="E16" s="380">
        <v>82</v>
      </c>
      <c r="F16" s="44">
        <f t="shared" si="1"/>
        <v>5720</v>
      </c>
      <c r="G16" s="42">
        <f t="shared" si="2"/>
        <v>1633</v>
      </c>
      <c r="H16" s="46">
        <f t="shared" si="3"/>
        <v>1388</v>
      </c>
      <c r="I16" s="246">
        <v>0.65438049333711368</v>
      </c>
      <c r="J16" s="247">
        <v>0.18684434363481711</v>
      </c>
      <c r="K16" s="248">
        <v>0.15877516302806918</v>
      </c>
      <c r="L16" s="380"/>
      <c r="M16" s="65">
        <v>1273.9508104375675</v>
      </c>
      <c r="N16" s="66">
        <v>361.94284683416208</v>
      </c>
      <c r="O16" s="68">
        <v>657.87787965601501</v>
      </c>
      <c r="P16" s="246">
        <v>0.53062224399804014</v>
      </c>
      <c r="Q16" s="247">
        <v>5.2425281724644779E-2</v>
      </c>
      <c r="R16" s="248">
        <v>0.41695247427731502</v>
      </c>
    </row>
    <row r="17" spans="1:18">
      <c r="A17" s="47" t="s">
        <v>1030</v>
      </c>
      <c r="B17" s="48" t="s">
        <v>1053</v>
      </c>
      <c r="C17" s="49">
        <v>86.51</v>
      </c>
      <c r="D17" s="50">
        <v>94.26</v>
      </c>
      <c r="E17" s="381">
        <v>82</v>
      </c>
      <c r="F17" s="51">
        <f t="shared" si="1"/>
        <v>5720</v>
      </c>
      <c r="G17" s="52">
        <f t="shared" si="2"/>
        <v>1633</v>
      </c>
      <c r="H17" s="53">
        <f t="shared" si="3"/>
        <v>1388</v>
      </c>
      <c r="I17" s="249">
        <v>0.65438049333711368</v>
      </c>
      <c r="J17" s="250">
        <v>0.18684434363481711</v>
      </c>
      <c r="K17" s="251">
        <v>0.15877516302806918</v>
      </c>
      <c r="L17" s="381"/>
      <c r="M17" s="69">
        <v>1273.9508104375675</v>
      </c>
      <c r="N17" s="70">
        <v>361.94284683416208</v>
      </c>
      <c r="O17" s="71">
        <v>657.87787965601501</v>
      </c>
      <c r="P17" s="249">
        <v>0.53085210577864839</v>
      </c>
      <c r="Q17" s="250">
        <v>5.2399608227228209E-2</v>
      </c>
      <c r="R17" s="251">
        <v>0.41674828599412339</v>
      </c>
    </row>
    <row r="18" spans="1:18">
      <c r="A18" s="34" t="s">
        <v>1031</v>
      </c>
      <c r="B18" s="37" t="s">
        <v>1054</v>
      </c>
      <c r="C18" s="40">
        <v>94.26</v>
      </c>
      <c r="D18" s="38">
        <v>97.75</v>
      </c>
      <c r="E18" s="380">
        <v>72</v>
      </c>
      <c r="F18" s="44">
        <f t="shared" si="1"/>
        <v>5023</v>
      </c>
      <c r="G18" s="42">
        <f t="shared" si="2"/>
        <v>1434</v>
      </c>
      <c r="H18" s="46">
        <f t="shared" si="3"/>
        <v>1219</v>
      </c>
      <c r="I18" s="246">
        <v>0.65438049333711368</v>
      </c>
      <c r="J18" s="247">
        <v>0.18684434363481711</v>
      </c>
      <c r="K18" s="248">
        <v>0.15877516302806918</v>
      </c>
      <c r="L18" s="380"/>
      <c r="M18" s="65">
        <v>1273.9508104375675</v>
      </c>
      <c r="N18" s="66">
        <v>361.94284683416208</v>
      </c>
      <c r="O18" s="68">
        <v>657.87787965601501</v>
      </c>
      <c r="P18" s="246">
        <v>0.58317025440313108</v>
      </c>
      <c r="Q18" s="247">
        <v>4.8923679060665359E-4</v>
      </c>
      <c r="R18" s="248">
        <v>0.41634050880626222</v>
      </c>
    </row>
    <row r="19" spans="1:18">
      <c r="A19" s="34" t="s">
        <v>1032</v>
      </c>
      <c r="B19" s="37" t="s">
        <v>1055</v>
      </c>
      <c r="C19" s="40">
        <v>97.75</v>
      </c>
      <c r="D19" s="38">
        <v>101.04</v>
      </c>
      <c r="E19" s="380">
        <v>72</v>
      </c>
      <c r="F19" s="44">
        <f t="shared" si="1"/>
        <v>5023</v>
      </c>
      <c r="G19" s="42">
        <f t="shared" si="2"/>
        <v>1434</v>
      </c>
      <c r="H19" s="46">
        <f t="shared" si="3"/>
        <v>1219</v>
      </c>
      <c r="I19" s="246">
        <v>0.65438049333711368</v>
      </c>
      <c r="J19" s="247">
        <v>0.18684434363481711</v>
      </c>
      <c r="K19" s="248">
        <v>0.15877516302806918</v>
      </c>
      <c r="L19" s="380"/>
      <c r="M19" s="65">
        <v>1273.9508104375675</v>
      </c>
      <c r="N19" s="66">
        <v>361.94284683416208</v>
      </c>
      <c r="O19" s="68">
        <v>657.87787965601501</v>
      </c>
      <c r="P19" s="246">
        <v>0.59393346379647749</v>
      </c>
      <c r="Q19" s="247">
        <v>0</v>
      </c>
      <c r="R19" s="248">
        <v>0.40606653620352251</v>
      </c>
    </row>
    <row r="20" spans="1:18">
      <c r="A20" s="34" t="s">
        <v>1033</v>
      </c>
      <c r="B20" s="37" t="s">
        <v>1056</v>
      </c>
      <c r="C20" s="40">
        <v>101.04</v>
      </c>
      <c r="D20" s="38">
        <v>106.64</v>
      </c>
      <c r="E20" s="380">
        <v>72</v>
      </c>
      <c r="F20" s="44">
        <f t="shared" si="1"/>
        <v>5023</v>
      </c>
      <c r="G20" s="42">
        <f t="shared" si="2"/>
        <v>1434</v>
      </c>
      <c r="H20" s="46">
        <f t="shared" si="3"/>
        <v>1219</v>
      </c>
      <c r="I20" s="246">
        <v>0.65438049333711368</v>
      </c>
      <c r="J20" s="247">
        <v>0.18684434363481711</v>
      </c>
      <c r="K20" s="248">
        <v>0.15877516302806918</v>
      </c>
      <c r="L20" s="380"/>
      <c r="M20" s="65">
        <v>1273.9508104375675</v>
      </c>
      <c r="N20" s="66">
        <v>361.94284683416208</v>
      </c>
      <c r="O20" s="68">
        <v>657.87787965601501</v>
      </c>
      <c r="P20" s="246">
        <v>0.37659157688540645</v>
      </c>
      <c r="Q20" s="247">
        <v>0.21694417238001959</v>
      </c>
      <c r="R20" s="248">
        <v>0.40646425073457393</v>
      </c>
    </row>
    <row r="21" spans="1:18">
      <c r="A21" s="47" t="s">
        <v>1034</v>
      </c>
      <c r="B21" s="48" t="s">
        <v>1057</v>
      </c>
      <c r="C21" s="49">
        <v>106.64</v>
      </c>
      <c r="D21" s="50">
        <v>109.47</v>
      </c>
      <c r="E21" s="381">
        <v>72</v>
      </c>
      <c r="F21" s="51">
        <f t="shared" si="1"/>
        <v>5023</v>
      </c>
      <c r="G21" s="52">
        <f t="shared" si="2"/>
        <v>1434</v>
      </c>
      <c r="H21" s="53">
        <f t="shared" si="3"/>
        <v>1219</v>
      </c>
      <c r="I21" s="249">
        <v>0.65438049333711368</v>
      </c>
      <c r="J21" s="250">
        <v>0.18684434363481711</v>
      </c>
      <c r="K21" s="251">
        <v>0.15877516302806918</v>
      </c>
      <c r="L21" s="381"/>
      <c r="M21" s="69">
        <v>1273.9508104375675</v>
      </c>
      <c r="N21" s="70">
        <v>361.94284683416208</v>
      </c>
      <c r="O21" s="71">
        <v>657.87787965601501</v>
      </c>
      <c r="P21" s="249">
        <v>0.37689672050905532</v>
      </c>
      <c r="Q21" s="250">
        <v>0.21683798335780716</v>
      </c>
      <c r="R21" s="251">
        <v>0.40626529613313755</v>
      </c>
    </row>
    <row r="22" spans="1:18">
      <c r="A22" s="34" t="s">
        <v>1035</v>
      </c>
      <c r="B22" s="37" t="s">
        <v>1058</v>
      </c>
      <c r="C22" s="40">
        <v>109.47</v>
      </c>
      <c r="D22" s="38">
        <v>119.1</v>
      </c>
      <c r="E22" s="380">
        <v>40</v>
      </c>
      <c r="F22" s="44">
        <f t="shared" si="1"/>
        <v>2790</v>
      </c>
      <c r="G22" s="42">
        <f t="shared" si="2"/>
        <v>797</v>
      </c>
      <c r="H22" s="46">
        <f t="shared" si="3"/>
        <v>677</v>
      </c>
      <c r="I22" s="246">
        <v>0.65438049333711368</v>
      </c>
      <c r="J22" s="247">
        <v>0.18684434363481711</v>
      </c>
      <c r="K22" s="248">
        <v>0.15877516302806918</v>
      </c>
      <c r="L22" s="380"/>
      <c r="M22" s="65">
        <v>1055.0248939634087</v>
      </c>
      <c r="N22" s="66">
        <v>268.43177698339071</v>
      </c>
      <c r="O22" s="68">
        <v>279.43307931877558</v>
      </c>
      <c r="P22" s="246">
        <v>0.32525252525252524</v>
      </c>
      <c r="Q22" s="247">
        <v>0.22878787878787879</v>
      </c>
      <c r="R22" s="248">
        <v>0.44595959595959594</v>
      </c>
    </row>
    <row r="23" spans="1:18">
      <c r="A23" s="34" t="s">
        <v>1036</v>
      </c>
      <c r="B23" s="37" t="s">
        <v>1059</v>
      </c>
      <c r="C23" s="40">
        <v>119.1</v>
      </c>
      <c r="D23" s="38">
        <v>126.1</v>
      </c>
      <c r="E23" s="380">
        <v>40</v>
      </c>
      <c r="F23" s="44">
        <f t="shared" si="1"/>
        <v>2790</v>
      </c>
      <c r="G23" s="42">
        <f t="shared" si="2"/>
        <v>797</v>
      </c>
      <c r="H23" s="46">
        <f t="shared" si="3"/>
        <v>677</v>
      </c>
      <c r="I23" s="246">
        <v>0.65438049333711368</v>
      </c>
      <c r="J23" s="247">
        <v>0.18684434363481711</v>
      </c>
      <c r="K23" s="248">
        <v>0.15877516302806918</v>
      </c>
      <c r="L23" s="380"/>
      <c r="M23" s="65">
        <v>1055.0248939634087</v>
      </c>
      <c r="N23" s="66">
        <v>268.43177698339071</v>
      </c>
      <c r="O23" s="68">
        <v>279.43307931877558</v>
      </c>
      <c r="P23" s="246">
        <v>0.35606060606060608</v>
      </c>
      <c r="Q23" s="247">
        <v>0.22878787878787879</v>
      </c>
      <c r="R23" s="248">
        <v>0.41515151515151516</v>
      </c>
    </row>
    <row r="24" spans="1:18">
      <c r="A24" s="34" t="s">
        <v>1037</v>
      </c>
      <c r="B24" s="37" t="s">
        <v>1060</v>
      </c>
      <c r="C24" s="40">
        <v>126.1</v>
      </c>
      <c r="D24" s="38">
        <v>130.93</v>
      </c>
      <c r="E24" s="380">
        <v>40</v>
      </c>
      <c r="F24" s="44">
        <f t="shared" si="1"/>
        <v>2790</v>
      </c>
      <c r="G24" s="42">
        <f t="shared" si="2"/>
        <v>797</v>
      </c>
      <c r="H24" s="46">
        <f t="shared" si="3"/>
        <v>677</v>
      </c>
      <c r="I24" s="246">
        <v>0.65438049333711368</v>
      </c>
      <c r="J24" s="247">
        <v>0.18684434363481711</v>
      </c>
      <c r="K24" s="248">
        <v>0.15877516302806918</v>
      </c>
      <c r="L24" s="380"/>
      <c r="M24" s="65">
        <v>1055.0248939634087</v>
      </c>
      <c r="N24" s="66">
        <v>268.43177698339071</v>
      </c>
      <c r="O24" s="68">
        <v>279.43307931877558</v>
      </c>
      <c r="P24" s="246">
        <v>0.35991923271075216</v>
      </c>
      <c r="Q24" s="247">
        <v>0.22867238768298839</v>
      </c>
      <c r="R24" s="248">
        <v>0.41140837960625948</v>
      </c>
    </row>
    <row r="25" spans="1:18">
      <c r="A25" s="47" t="s">
        <v>1038</v>
      </c>
      <c r="B25" s="48" t="s">
        <v>1061</v>
      </c>
      <c r="C25" s="49">
        <v>130.93</v>
      </c>
      <c r="D25" s="50">
        <v>136.63999999999999</v>
      </c>
      <c r="E25" s="381">
        <v>40</v>
      </c>
      <c r="F25" s="51">
        <f t="shared" si="1"/>
        <v>2790</v>
      </c>
      <c r="G25" s="52">
        <f t="shared" si="2"/>
        <v>797</v>
      </c>
      <c r="H25" s="53">
        <f t="shared" si="3"/>
        <v>677</v>
      </c>
      <c r="I25" s="249">
        <v>0.65438049333711368</v>
      </c>
      <c r="J25" s="250">
        <v>0.18684434363481711</v>
      </c>
      <c r="K25" s="251">
        <v>0.15877516302806918</v>
      </c>
      <c r="L25" s="381"/>
      <c r="M25" s="69">
        <v>1168.3383080178728</v>
      </c>
      <c r="N25" s="70">
        <v>204.62422343815851</v>
      </c>
      <c r="O25" s="71">
        <v>312.43698632493022</v>
      </c>
      <c r="P25" s="249">
        <v>0.35959595959595958</v>
      </c>
      <c r="Q25" s="250">
        <v>0.22878787878787879</v>
      </c>
      <c r="R25" s="251">
        <v>0.4116161616161616</v>
      </c>
    </row>
    <row r="26" spans="1:18">
      <c r="A26" s="34" t="s">
        <v>1039</v>
      </c>
      <c r="B26" s="37" t="s">
        <v>1062</v>
      </c>
      <c r="C26" s="40">
        <v>136.63999999999999</v>
      </c>
      <c r="D26" s="38">
        <v>150.12</v>
      </c>
      <c r="E26" s="380">
        <v>7.14</v>
      </c>
      <c r="F26" s="44">
        <f t="shared" si="1"/>
        <v>518</v>
      </c>
      <c r="G26" s="42">
        <f t="shared" si="2"/>
        <v>243</v>
      </c>
      <c r="H26" s="46">
        <f t="shared" si="3"/>
        <v>0</v>
      </c>
      <c r="I26" s="246">
        <v>0.68108108108108112</v>
      </c>
      <c r="J26" s="247">
        <v>0.31891891891891894</v>
      </c>
      <c r="K26" s="248">
        <v>0</v>
      </c>
      <c r="L26" s="380"/>
      <c r="M26" s="65">
        <v>435.65157248124069</v>
      </c>
      <c r="N26" s="66">
        <v>89.110548916617418</v>
      </c>
      <c r="O26" s="68">
        <v>88.010418683078925</v>
      </c>
      <c r="P26" s="246">
        <v>0.27545691906005221</v>
      </c>
      <c r="Q26" s="247">
        <v>0.28981723237597912</v>
      </c>
      <c r="R26" s="248">
        <v>0.43472584856396868</v>
      </c>
    </row>
    <row r="27" spans="1:18">
      <c r="A27" s="55" t="s">
        <v>1040</v>
      </c>
      <c r="B27" s="56" t="s">
        <v>1063</v>
      </c>
      <c r="C27" s="57">
        <v>150.12</v>
      </c>
      <c r="D27" s="58">
        <v>169.12</v>
      </c>
      <c r="E27" s="382">
        <v>7.14</v>
      </c>
      <c r="F27" s="59">
        <f t="shared" si="1"/>
        <v>480</v>
      </c>
      <c r="G27" s="60">
        <f t="shared" si="2"/>
        <v>281</v>
      </c>
      <c r="H27" s="61">
        <f t="shared" si="3"/>
        <v>0</v>
      </c>
      <c r="I27" s="252">
        <v>0.63043478260869568</v>
      </c>
      <c r="J27" s="253">
        <v>0.36956521739130432</v>
      </c>
      <c r="K27" s="254">
        <v>0</v>
      </c>
      <c r="L27" s="382"/>
      <c r="M27" s="72">
        <v>376.24453987016244</v>
      </c>
      <c r="N27" s="73">
        <v>84.710027982463473</v>
      </c>
      <c r="O27" s="74">
        <v>320.13789795969961</v>
      </c>
      <c r="P27" s="252">
        <v>0.44360902255639095</v>
      </c>
      <c r="Q27" s="253">
        <v>0.55639097744360899</v>
      </c>
      <c r="R27" s="254">
        <v>0</v>
      </c>
    </row>
    <row r="28" spans="1:18">
      <c r="A28" s="54"/>
      <c r="B28" s="54"/>
      <c r="C28" s="54"/>
      <c r="D28" s="54"/>
      <c r="E28" s="54"/>
      <c r="F28" s="54"/>
      <c r="G28" s="54"/>
      <c r="H28" s="54"/>
      <c r="I28" s="54"/>
      <c r="J28" s="54"/>
      <c r="K28" s="54"/>
      <c r="L28" s="54"/>
      <c r="M28" s="54"/>
      <c r="N28" s="54"/>
      <c r="O28" s="54"/>
      <c r="P28" s="54"/>
      <c r="Q28" s="54"/>
      <c r="R28" s="54"/>
    </row>
  </sheetData>
  <mergeCells count="10">
    <mergeCell ref="E3:K3"/>
    <mergeCell ref="L3:R3"/>
    <mergeCell ref="A1:S1"/>
    <mergeCell ref="A4:B4"/>
    <mergeCell ref="A2:B2"/>
    <mergeCell ref="S2:S4"/>
    <mergeCell ref="A3:B3"/>
    <mergeCell ref="C2:D3"/>
    <mergeCell ref="E2:K2"/>
    <mergeCell ref="L2:R2"/>
  </mergeCells>
  <hyperlinks>
    <hyperlink ref="A2:B2" location="OVERSIKT!A1" display="OVERSIKT"/>
    <hyperlink ref="S2:S4" location="togtyper!A1" display="togtyper"/>
  </hyperlinks>
  <pageMargins left="0.75" right="0.75" top="1" bottom="1" header="0.5" footer="0.5"/>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1"/>
  <dimension ref="A1:L28"/>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6" width="5" style="28" bestFit="1" customWidth="1"/>
    <col min="7" max="7" width="4" style="28" customWidth="1"/>
    <col min="8" max="11" width="5" style="28" bestFit="1" customWidth="1"/>
    <col min="12" max="16384" width="11.42578125" style="28"/>
  </cols>
  <sheetData>
    <row r="1" spans="1:12" ht="21">
      <c r="A1" s="518" t="s">
        <v>18</v>
      </c>
      <c r="B1" s="518"/>
      <c r="C1" s="518"/>
      <c r="D1" s="518"/>
      <c r="E1" s="518"/>
      <c r="F1" s="518"/>
      <c r="G1" s="518"/>
      <c r="H1" s="518"/>
      <c r="I1" s="518"/>
      <c r="J1" s="518"/>
      <c r="K1" s="518"/>
      <c r="L1" s="518"/>
    </row>
    <row r="2" spans="1:12" ht="15" customHeight="1">
      <c r="A2" s="520" t="s">
        <v>11</v>
      </c>
      <c r="B2" s="520"/>
      <c r="C2" s="530" t="s">
        <v>5</v>
      </c>
      <c r="D2" s="531"/>
      <c r="E2" s="522" t="s">
        <v>1111</v>
      </c>
      <c r="F2" s="523"/>
      <c r="G2" s="523"/>
      <c r="H2" s="523"/>
      <c r="I2" s="523"/>
      <c r="J2" s="523"/>
      <c r="K2" s="524"/>
      <c r="L2" s="521" t="s">
        <v>56</v>
      </c>
    </row>
    <row r="3" spans="1:12" ht="15" customHeight="1">
      <c r="A3" s="525" t="s">
        <v>1110</v>
      </c>
      <c r="B3" s="526"/>
      <c r="C3" s="532"/>
      <c r="D3" s="533"/>
      <c r="E3" s="527">
        <f>IFERROR(IF(MATCH(E2,TOGLENGDER!$A$2:$A$206,0),INDEX(TOGLENGDER!$B$2:$B$206,MATCH(E2,TOGLENGDER!$A$2:$A$206,0),1),0),"!feil!")</f>
        <v>106.6</v>
      </c>
      <c r="F3" s="528"/>
      <c r="G3" s="528"/>
      <c r="H3" s="528"/>
      <c r="I3" s="528"/>
      <c r="J3" s="528"/>
      <c r="K3" s="529"/>
      <c r="L3" s="521"/>
    </row>
    <row r="4" spans="1:12" ht="15" customHeight="1">
      <c r="A4" s="519" t="s">
        <v>0</v>
      </c>
      <c r="B4" s="519"/>
      <c r="C4" s="29" t="s">
        <v>57</v>
      </c>
      <c r="D4" s="29" t="s">
        <v>58</v>
      </c>
      <c r="E4" s="379" t="s">
        <v>1166</v>
      </c>
      <c r="F4" s="30" t="s">
        <v>2</v>
      </c>
      <c r="G4" s="30" t="s">
        <v>3</v>
      </c>
      <c r="H4" s="30" t="s">
        <v>4</v>
      </c>
      <c r="I4" s="242" t="s">
        <v>2</v>
      </c>
      <c r="J4" s="242" t="s">
        <v>3</v>
      </c>
      <c r="K4" s="242" t="s">
        <v>4</v>
      </c>
      <c r="L4" s="521"/>
    </row>
    <row r="5" spans="1:12">
      <c r="A5" s="33" t="s">
        <v>1064</v>
      </c>
      <c r="B5" s="35" t="s">
        <v>1087</v>
      </c>
      <c r="C5" s="39">
        <v>24.31</v>
      </c>
      <c r="D5" s="36">
        <v>1.53</v>
      </c>
      <c r="E5" s="378">
        <v>40</v>
      </c>
      <c r="F5" s="43">
        <f>ROUND($E5*$E$3*I5,0)</f>
        <v>3033</v>
      </c>
      <c r="G5" s="41">
        <f t="shared" ref="G5:H5" si="0">ROUND($E5*$E$3*J5,0)</f>
        <v>597</v>
      </c>
      <c r="H5" s="45">
        <f t="shared" si="0"/>
        <v>633</v>
      </c>
      <c r="I5" s="243">
        <v>0.71137521222410871</v>
      </c>
      <c r="J5" s="244">
        <v>0.14006791171477079</v>
      </c>
      <c r="K5" s="245">
        <v>0.14855687606112053</v>
      </c>
    </row>
    <row r="6" spans="1:12">
      <c r="A6" s="34" t="s">
        <v>1065</v>
      </c>
      <c r="B6" s="37" t="s">
        <v>1088</v>
      </c>
      <c r="C6" s="40">
        <v>1.53</v>
      </c>
      <c r="D6" s="38">
        <v>5.78</v>
      </c>
      <c r="E6" s="380">
        <v>40</v>
      </c>
      <c r="F6" s="44">
        <f t="shared" ref="F6:F27" si="1">ROUND($E6*$E$3*I6,0)</f>
        <v>3033</v>
      </c>
      <c r="G6" s="42">
        <f t="shared" ref="G6:G27" si="2">ROUND($E6*$E$3*J6,0)</f>
        <v>597</v>
      </c>
      <c r="H6" s="46">
        <f t="shared" ref="H6:H27" si="3">ROUND($E6*$E$3*K6,0)</f>
        <v>633</v>
      </c>
      <c r="I6" s="246">
        <v>0.71137521222410871</v>
      </c>
      <c r="J6" s="247">
        <v>0.14006791171477079</v>
      </c>
      <c r="K6" s="248">
        <v>0.14855687606112053</v>
      </c>
    </row>
    <row r="7" spans="1:12">
      <c r="A7" s="34" t="s">
        <v>1066</v>
      </c>
      <c r="B7" s="37" t="s">
        <v>1089</v>
      </c>
      <c r="C7" s="40">
        <v>5.78</v>
      </c>
      <c r="D7" s="38">
        <v>7.68</v>
      </c>
      <c r="E7" s="380">
        <v>40</v>
      </c>
      <c r="F7" s="44">
        <f t="shared" si="1"/>
        <v>2679</v>
      </c>
      <c r="G7" s="42">
        <f t="shared" si="2"/>
        <v>597</v>
      </c>
      <c r="H7" s="46">
        <f t="shared" si="3"/>
        <v>988</v>
      </c>
      <c r="I7" s="246">
        <v>0.6281833616298812</v>
      </c>
      <c r="J7" s="247">
        <v>0.14006791171477079</v>
      </c>
      <c r="K7" s="248">
        <v>0.23174872665534804</v>
      </c>
    </row>
    <row r="8" spans="1:12">
      <c r="A8" s="34" t="s">
        <v>1067</v>
      </c>
      <c r="B8" s="37" t="s">
        <v>1090</v>
      </c>
      <c r="C8" s="40">
        <v>7.68</v>
      </c>
      <c r="D8" s="38">
        <v>9.68</v>
      </c>
      <c r="E8" s="380">
        <v>40</v>
      </c>
      <c r="F8" s="44">
        <f t="shared" si="1"/>
        <v>2679</v>
      </c>
      <c r="G8" s="42">
        <f t="shared" si="2"/>
        <v>597</v>
      </c>
      <c r="H8" s="46">
        <f t="shared" si="3"/>
        <v>988</v>
      </c>
      <c r="I8" s="246">
        <v>0.6281833616298812</v>
      </c>
      <c r="J8" s="247">
        <v>0.14006791171477079</v>
      </c>
      <c r="K8" s="248">
        <v>0.23174872665534804</v>
      </c>
    </row>
    <row r="9" spans="1:12">
      <c r="A9" s="47" t="s">
        <v>1068</v>
      </c>
      <c r="B9" s="48" t="s">
        <v>1091</v>
      </c>
      <c r="C9" s="49">
        <v>9.68</v>
      </c>
      <c r="D9" s="50">
        <v>12.89</v>
      </c>
      <c r="E9" s="381">
        <v>40</v>
      </c>
      <c r="F9" s="51">
        <f t="shared" si="1"/>
        <v>2679</v>
      </c>
      <c r="G9" s="52">
        <f t="shared" si="2"/>
        <v>597</v>
      </c>
      <c r="H9" s="53">
        <f t="shared" si="3"/>
        <v>988</v>
      </c>
      <c r="I9" s="249">
        <v>0.6281833616298812</v>
      </c>
      <c r="J9" s="250">
        <v>0.14006791171477079</v>
      </c>
      <c r="K9" s="251">
        <v>0.23174872665534804</v>
      </c>
    </row>
    <row r="10" spans="1:12">
      <c r="A10" s="34" t="s">
        <v>1069</v>
      </c>
      <c r="B10" s="37" t="s">
        <v>1092</v>
      </c>
      <c r="C10" s="40">
        <v>12.89</v>
      </c>
      <c r="D10" s="38">
        <v>17.48</v>
      </c>
      <c r="E10" s="380">
        <v>40</v>
      </c>
      <c r="F10" s="44">
        <f t="shared" si="1"/>
        <v>2755</v>
      </c>
      <c r="G10" s="42">
        <f t="shared" si="2"/>
        <v>644</v>
      </c>
      <c r="H10" s="46">
        <f t="shared" si="3"/>
        <v>865</v>
      </c>
      <c r="I10" s="246">
        <v>0.64601018675721567</v>
      </c>
      <c r="J10" s="247">
        <v>0.15110356536502548</v>
      </c>
      <c r="K10" s="248">
        <v>0.20288624787775891</v>
      </c>
    </row>
    <row r="11" spans="1:12">
      <c r="A11" s="34" t="s">
        <v>1070</v>
      </c>
      <c r="B11" s="37" t="s">
        <v>1093</v>
      </c>
      <c r="C11" s="40">
        <v>17.48</v>
      </c>
      <c r="D11" s="38">
        <v>20.32</v>
      </c>
      <c r="E11" s="380">
        <v>40</v>
      </c>
      <c r="F11" s="44">
        <f t="shared" si="1"/>
        <v>2755</v>
      </c>
      <c r="G11" s="42">
        <f t="shared" si="2"/>
        <v>644</v>
      </c>
      <c r="H11" s="46">
        <f t="shared" si="3"/>
        <v>865</v>
      </c>
      <c r="I11" s="246">
        <v>0.64601018675721567</v>
      </c>
      <c r="J11" s="247">
        <v>0.15110356536502548</v>
      </c>
      <c r="K11" s="248">
        <v>0.20288624787775891</v>
      </c>
    </row>
    <row r="12" spans="1:12">
      <c r="A12" s="34" t="s">
        <v>1071</v>
      </c>
      <c r="B12" s="37" t="s">
        <v>1094</v>
      </c>
      <c r="C12" s="40">
        <v>20.32</v>
      </c>
      <c r="D12" s="38">
        <v>25.02</v>
      </c>
      <c r="E12" s="380">
        <v>40</v>
      </c>
      <c r="F12" s="44">
        <f t="shared" si="1"/>
        <v>2788</v>
      </c>
      <c r="G12" s="42">
        <f t="shared" si="2"/>
        <v>652</v>
      </c>
      <c r="H12" s="46">
        <f t="shared" si="3"/>
        <v>824</v>
      </c>
      <c r="I12" s="246">
        <v>0.65378006872852235</v>
      </c>
      <c r="J12" s="247">
        <v>0.15292096219931273</v>
      </c>
      <c r="K12" s="248">
        <v>0.19329896907216496</v>
      </c>
    </row>
    <row r="13" spans="1:12">
      <c r="A13" s="47" t="s">
        <v>1072</v>
      </c>
      <c r="B13" s="48" t="s">
        <v>1095</v>
      </c>
      <c r="C13" s="49">
        <v>25.02</v>
      </c>
      <c r="D13" s="50">
        <v>29.1</v>
      </c>
      <c r="E13" s="381">
        <v>40</v>
      </c>
      <c r="F13" s="51">
        <f t="shared" si="1"/>
        <v>2799</v>
      </c>
      <c r="G13" s="52">
        <f t="shared" si="2"/>
        <v>652</v>
      </c>
      <c r="H13" s="53">
        <f t="shared" si="3"/>
        <v>813</v>
      </c>
      <c r="I13" s="249">
        <v>0.6563573883161512</v>
      </c>
      <c r="J13" s="250">
        <v>0.15292096219931273</v>
      </c>
      <c r="K13" s="251">
        <v>0.19072164948453607</v>
      </c>
    </row>
    <row r="14" spans="1:12">
      <c r="A14" s="34" t="s">
        <v>1073</v>
      </c>
      <c r="B14" s="37" t="s">
        <v>1096</v>
      </c>
      <c r="C14" s="40">
        <v>29.1</v>
      </c>
      <c r="D14" s="38">
        <v>31.02</v>
      </c>
      <c r="E14" s="380">
        <v>40</v>
      </c>
      <c r="F14" s="44">
        <f t="shared" si="1"/>
        <v>2630</v>
      </c>
      <c r="G14" s="42">
        <f t="shared" si="2"/>
        <v>443</v>
      </c>
      <c r="H14" s="46">
        <f t="shared" si="3"/>
        <v>1191</v>
      </c>
      <c r="I14" s="246">
        <v>0.61683848797250862</v>
      </c>
      <c r="J14" s="247">
        <v>0.10395189003436427</v>
      </c>
      <c r="K14" s="248">
        <v>0.27920962199312716</v>
      </c>
    </row>
    <row r="15" spans="1:12">
      <c r="A15" s="34" t="s">
        <v>1074</v>
      </c>
      <c r="B15" s="37" t="s">
        <v>1097</v>
      </c>
      <c r="C15" s="40">
        <v>31.02</v>
      </c>
      <c r="D15" s="38">
        <v>35.020000000000003</v>
      </c>
      <c r="E15" s="380">
        <v>40</v>
      </c>
      <c r="F15" s="44">
        <f t="shared" si="1"/>
        <v>2630</v>
      </c>
      <c r="G15" s="42">
        <f t="shared" si="2"/>
        <v>443</v>
      </c>
      <c r="H15" s="46">
        <f t="shared" si="3"/>
        <v>1191</v>
      </c>
      <c r="I15" s="246">
        <v>0.61683848797250862</v>
      </c>
      <c r="J15" s="247">
        <v>0.10395189003436427</v>
      </c>
      <c r="K15" s="248">
        <v>0.27920962199312716</v>
      </c>
    </row>
    <row r="16" spans="1:12">
      <c r="A16" s="34" t="s">
        <v>1075</v>
      </c>
      <c r="B16" s="37" t="s">
        <v>1098</v>
      </c>
      <c r="C16" s="40">
        <v>35.020000000000003</v>
      </c>
      <c r="D16" s="38">
        <v>39.47</v>
      </c>
      <c r="E16" s="380">
        <v>40</v>
      </c>
      <c r="F16" s="44">
        <f t="shared" si="1"/>
        <v>2630</v>
      </c>
      <c r="G16" s="42">
        <f t="shared" si="2"/>
        <v>443</v>
      </c>
      <c r="H16" s="46">
        <f t="shared" si="3"/>
        <v>1191</v>
      </c>
      <c r="I16" s="246">
        <v>0.61683848797250862</v>
      </c>
      <c r="J16" s="247">
        <v>0.10395189003436427</v>
      </c>
      <c r="K16" s="248">
        <v>0.27920962199312716</v>
      </c>
    </row>
    <row r="17" spans="1:11">
      <c r="A17" s="47" t="s">
        <v>1076</v>
      </c>
      <c r="B17" s="48" t="s">
        <v>1099</v>
      </c>
      <c r="C17" s="49">
        <v>39.47</v>
      </c>
      <c r="D17" s="50">
        <v>40.840000000000003</v>
      </c>
      <c r="E17" s="381">
        <v>4</v>
      </c>
      <c r="F17" s="51">
        <f t="shared" si="1"/>
        <v>135</v>
      </c>
      <c r="G17" s="52">
        <f t="shared" si="2"/>
        <v>5</v>
      </c>
      <c r="H17" s="53">
        <f t="shared" si="3"/>
        <v>286</v>
      </c>
      <c r="I17" s="249">
        <v>0.31645569620253167</v>
      </c>
      <c r="J17" s="250">
        <v>1.2658227848101266E-2</v>
      </c>
      <c r="K17" s="251">
        <v>0.67088607594936711</v>
      </c>
    </row>
    <row r="18" spans="1:11">
      <c r="A18" s="34" t="s">
        <v>1077</v>
      </c>
      <c r="B18" s="37" t="s">
        <v>1100</v>
      </c>
      <c r="C18" s="40">
        <v>40.840000000000003</v>
      </c>
      <c r="D18" s="38">
        <v>41.77</v>
      </c>
      <c r="E18" s="380">
        <v>4</v>
      </c>
      <c r="F18" s="44">
        <f t="shared" si="1"/>
        <v>135</v>
      </c>
      <c r="G18" s="42">
        <f t="shared" si="2"/>
        <v>5</v>
      </c>
      <c r="H18" s="46">
        <f t="shared" si="3"/>
        <v>286</v>
      </c>
      <c r="I18" s="246">
        <v>0.31645569620253167</v>
      </c>
      <c r="J18" s="247">
        <v>1.2658227848101266E-2</v>
      </c>
      <c r="K18" s="248">
        <v>0.67088607594936711</v>
      </c>
    </row>
    <row r="19" spans="1:11">
      <c r="A19" s="34" t="s">
        <v>1078</v>
      </c>
      <c r="B19" s="37" t="s">
        <v>1101</v>
      </c>
      <c r="C19" s="40">
        <v>41.77</v>
      </c>
      <c r="D19" s="38">
        <v>44.32</v>
      </c>
      <c r="E19" s="380">
        <v>4</v>
      </c>
      <c r="F19" s="44">
        <f t="shared" si="1"/>
        <v>135</v>
      </c>
      <c r="G19" s="42">
        <f t="shared" si="2"/>
        <v>5</v>
      </c>
      <c r="H19" s="46">
        <f t="shared" si="3"/>
        <v>286</v>
      </c>
      <c r="I19" s="246">
        <v>0.31645569620253167</v>
      </c>
      <c r="J19" s="247">
        <v>1.2658227848101266E-2</v>
      </c>
      <c r="K19" s="248">
        <v>0.67088607594936711</v>
      </c>
    </row>
    <row r="20" spans="1:11">
      <c r="A20" s="34" t="s">
        <v>1079</v>
      </c>
      <c r="B20" s="37" t="s">
        <v>1102</v>
      </c>
      <c r="C20" s="40">
        <v>44.32</v>
      </c>
      <c r="D20" s="38">
        <v>49.14</v>
      </c>
      <c r="E20" s="380">
        <v>4</v>
      </c>
      <c r="F20" s="44">
        <f t="shared" si="1"/>
        <v>135</v>
      </c>
      <c r="G20" s="42">
        <f t="shared" si="2"/>
        <v>5</v>
      </c>
      <c r="H20" s="46">
        <f t="shared" si="3"/>
        <v>286</v>
      </c>
      <c r="I20" s="246">
        <v>0.31645569620253167</v>
      </c>
      <c r="J20" s="247">
        <v>1.2658227848101266E-2</v>
      </c>
      <c r="K20" s="248">
        <v>0.67088607594936711</v>
      </c>
    </row>
    <row r="21" spans="1:11">
      <c r="A21" s="47" t="s">
        <v>1080</v>
      </c>
      <c r="B21" s="48" t="s">
        <v>1103</v>
      </c>
      <c r="C21" s="49">
        <v>49.14</v>
      </c>
      <c r="D21" s="50">
        <v>51.35</v>
      </c>
      <c r="E21" s="381">
        <v>4</v>
      </c>
      <c r="F21" s="51">
        <f t="shared" si="1"/>
        <v>142</v>
      </c>
      <c r="G21" s="52">
        <f t="shared" si="2"/>
        <v>0</v>
      </c>
      <c r="H21" s="53">
        <f t="shared" si="3"/>
        <v>284</v>
      </c>
      <c r="I21" s="249">
        <v>0.33333333333333331</v>
      </c>
      <c r="J21" s="250">
        <v>0</v>
      </c>
      <c r="K21" s="251">
        <v>0.66666666666666663</v>
      </c>
    </row>
    <row r="22" spans="1:11">
      <c r="A22" s="34" t="s">
        <v>1081</v>
      </c>
      <c r="B22" s="37" t="s">
        <v>1104</v>
      </c>
      <c r="C22" s="40">
        <v>51.35</v>
      </c>
      <c r="D22" s="38">
        <v>54.31</v>
      </c>
      <c r="E22" s="380">
        <v>4</v>
      </c>
      <c r="F22" s="44">
        <f t="shared" si="1"/>
        <v>142</v>
      </c>
      <c r="G22" s="42">
        <f t="shared" si="2"/>
        <v>0</v>
      </c>
      <c r="H22" s="46">
        <f t="shared" si="3"/>
        <v>284</v>
      </c>
      <c r="I22" s="246">
        <v>0.33333333333333331</v>
      </c>
      <c r="J22" s="247">
        <v>0</v>
      </c>
      <c r="K22" s="248">
        <v>0.66666666666666663</v>
      </c>
    </row>
    <row r="23" spans="1:11">
      <c r="A23" s="34" t="s">
        <v>1082</v>
      </c>
      <c r="B23" s="37" t="s">
        <v>1105</v>
      </c>
      <c r="C23" s="40">
        <v>54.31</v>
      </c>
      <c r="D23" s="38">
        <v>60.57</v>
      </c>
      <c r="E23" s="380">
        <v>0</v>
      </c>
      <c r="F23" s="44">
        <f t="shared" si="1"/>
        <v>0</v>
      </c>
      <c r="G23" s="42">
        <f t="shared" si="2"/>
        <v>0</v>
      </c>
      <c r="H23" s="46">
        <f t="shared" si="3"/>
        <v>0</v>
      </c>
      <c r="I23" s="246">
        <v>0</v>
      </c>
      <c r="J23" s="247">
        <v>0</v>
      </c>
      <c r="K23" s="248">
        <v>0</v>
      </c>
    </row>
    <row r="24" spans="1:11">
      <c r="A24" s="34" t="s">
        <v>1083</v>
      </c>
      <c r="B24" s="37" t="s">
        <v>1106</v>
      </c>
      <c r="C24" s="40">
        <v>60.57</v>
      </c>
      <c r="D24" s="38">
        <v>62.67</v>
      </c>
      <c r="E24" s="380">
        <v>0</v>
      </c>
      <c r="F24" s="44">
        <f t="shared" si="1"/>
        <v>0</v>
      </c>
      <c r="G24" s="42">
        <f t="shared" si="2"/>
        <v>0</v>
      </c>
      <c r="H24" s="46">
        <f t="shared" si="3"/>
        <v>0</v>
      </c>
      <c r="I24" s="246">
        <v>0</v>
      </c>
      <c r="J24" s="247">
        <v>0</v>
      </c>
      <c r="K24" s="248">
        <v>0</v>
      </c>
    </row>
    <row r="25" spans="1:11">
      <c r="A25" s="47" t="s">
        <v>1084</v>
      </c>
      <c r="B25" s="48" t="s">
        <v>1107</v>
      </c>
      <c r="C25" s="49">
        <v>62.67</v>
      </c>
      <c r="D25" s="50">
        <v>64.53</v>
      </c>
      <c r="E25" s="381">
        <v>0</v>
      </c>
      <c r="F25" s="51">
        <f t="shared" si="1"/>
        <v>0</v>
      </c>
      <c r="G25" s="52">
        <f t="shared" si="2"/>
        <v>0</v>
      </c>
      <c r="H25" s="53">
        <f t="shared" si="3"/>
        <v>0</v>
      </c>
      <c r="I25" s="249">
        <v>0</v>
      </c>
      <c r="J25" s="250">
        <v>0</v>
      </c>
      <c r="K25" s="251">
        <v>0</v>
      </c>
    </row>
    <row r="26" spans="1:11">
      <c r="A26" s="34" t="s">
        <v>1085</v>
      </c>
      <c r="B26" s="37" t="s">
        <v>1108</v>
      </c>
      <c r="C26" s="40">
        <v>64.53</v>
      </c>
      <c r="D26" s="38">
        <v>71.099999999999994</v>
      </c>
      <c r="E26" s="380">
        <v>0</v>
      </c>
      <c r="F26" s="44">
        <f t="shared" si="1"/>
        <v>0</v>
      </c>
      <c r="G26" s="42">
        <f t="shared" si="2"/>
        <v>0</v>
      </c>
      <c r="H26" s="46">
        <f t="shared" si="3"/>
        <v>0</v>
      </c>
      <c r="I26" s="246">
        <v>0</v>
      </c>
      <c r="J26" s="247">
        <v>0</v>
      </c>
      <c r="K26" s="248">
        <v>0</v>
      </c>
    </row>
    <row r="27" spans="1:11">
      <c r="A27" s="55" t="s">
        <v>1086</v>
      </c>
      <c r="B27" s="56" t="s">
        <v>1109</v>
      </c>
      <c r="C27" s="57">
        <v>71.099999999999994</v>
      </c>
      <c r="D27" s="58">
        <v>72.400000000000006</v>
      </c>
      <c r="E27" s="382">
        <v>0</v>
      </c>
      <c r="F27" s="59">
        <f t="shared" si="1"/>
        <v>0</v>
      </c>
      <c r="G27" s="60">
        <f t="shared" si="2"/>
        <v>0</v>
      </c>
      <c r="H27" s="61">
        <f t="shared" si="3"/>
        <v>0</v>
      </c>
      <c r="I27" s="252">
        <v>0</v>
      </c>
      <c r="J27" s="253">
        <v>0</v>
      </c>
      <c r="K27" s="254">
        <v>0</v>
      </c>
    </row>
    <row r="28" spans="1:11">
      <c r="A28" s="54"/>
      <c r="B28" s="54"/>
      <c r="C28" s="54"/>
      <c r="D28" s="54"/>
      <c r="E28" s="54"/>
      <c r="F28" s="54"/>
      <c r="G28" s="54"/>
      <c r="H28" s="54"/>
      <c r="I28" s="54"/>
      <c r="J28" s="54"/>
      <c r="K28" s="54"/>
    </row>
  </sheetData>
  <mergeCells count="8">
    <mergeCell ref="E3:K3"/>
    <mergeCell ref="A1:L1"/>
    <mergeCell ref="A4:B4"/>
    <mergeCell ref="A2:B2"/>
    <mergeCell ref="L2:L4"/>
    <mergeCell ref="A3:B3"/>
    <mergeCell ref="E2:K2"/>
    <mergeCell ref="C2:D3"/>
  </mergeCells>
  <hyperlinks>
    <hyperlink ref="A2:B2" location="OVERSIKT!A1" display="OVERSIKT"/>
    <hyperlink ref="L2:L4" location="togtyper!A1" display="togtyper"/>
  </hyperlinks>
  <pageMargins left="0.75" right="0.75" top="1" bottom="1" header="0.5" footer="0.5"/>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tabColor indexed="50"/>
  </sheetPr>
  <dimension ref="A1:J11"/>
  <sheetViews>
    <sheetView showGridLines="0" showRowColHeaders="0" workbookViewId="0">
      <selection sqref="A1:J1"/>
    </sheetView>
  </sheetViews>
  <sheetFormatPr baseColWidth="10" defaultColWidth="11.42578125" defaultRowHeight="12.75"/>
  <cols>
    <col min="1" max="5" width="7.42578125" style="2" customWidth="1"/>
    <col min="6" max="6" width="26.85546875" style="2" customWidth="1"/>
    <col min="7" max="7" width="1.42578125" style="2" customWidth="1"/>
    <col min="8" max="8" width="14.85546875" style="2" customWidth="1"/>
    <col min="9" max="9" width="22.28515625" style="2" customWidth="1"/>
    <col min="10" max="10" width="26.85546875" style="2" customWidth="1"/>
    <col min="11" max="16384" width="11.42578125" style="2"/>
  </cols>
  <sheetData>
    <row r="1" spans="1:10" ht="20.25">
      <c r="A1" s="584" t="s">
        <v>34</v>
      </c>
      <c r="B1" s="584"/>
      <c r="C1" s="584"/>
      <c r="D1" s="584"/>
      <c r="E1" s="584"/>
      <c r="F1" s="584"/>
      <c r="G1" s="584"/>
      <c r="H1" s="584"/>
      <c r="I1" s="584"/>
      <c r="J1" s="584"/>
    </row>
    <row r="2" spans="1:10" ht="12.75" customHeight="1">
      <c r="A2" s="587" t="s">
        <v>11</v>
      </c>
      <c r="B2" s="588"/>
      <c r="C2" s="585" t="s">
        <v>28</v>
      </c>
      <c r="D2" s="586"/>
      <c r="E2" s="6"/>
      <c r="F2" s="7"/>
      <c r="G2" s="9"/>
      <c r="H2" s="7"/>
      <c r="I2" s="7"/>
      <c r="J2" s="8"/>
    </row>
    <row r="3" spans="1:10">
      <c r="A3" s="592" t="s">
        <v>53</v>
      </c>
      <c r="B3" s="593"/>
      <c r="C3" s="593"/>
      <c r="D3" s="593"/>
      <c r="E3" s="593"/>
      <c r="F3" s="594"/>
      <c r="G3" s="10"/>
      <c r="H3" s="592" t="s">
        <v>54</v>
      </c>
      <c r="I3" s="593"/>
      <c r="J3" s="594"/>
    </row>
    <row r="4" spans="1:10">
      <c r="A4" s="589" t="s">
        <v>35</v>
      </c>
      <c r="B4" s="591"/>
      <c r="C4" s="589" t="s">
        <v>43</v>
      </c>
      <c r="D4" s="590"/>
      <c r="E4" s="591"/>
      <c r="F4" s="4" t="s">
        <v>51</v>
      </c>
      <c r="G4" s="10"/>
      <c r="H4" s="5" t="s">
        <v>35</v>
      </c>
      <c r="I4" s="5" t="s">
        <v>43</v>
      </c>
      <c r="J4" s="5" t="s">
        <v>51</v>
      </c>
    </row>
    <row r="5" spans="1:10" ht="76.5" customHeight="1">
      <c r="A5" s="579" t="s">
        <v>1</v>
      </c>
      <c r="B5" s="580"/>
      <c r="C5" s="581" t="s">
        <v>38</v>
      </c>
      <c r="D5" s="582"/>
      <c r="E5" s="583"/>
      <c r="F5" s="3"/>
      <c r="G5" s="11"/>
      <c r="H5" s="18" t="s">
        <v>45</v>
      </c>
      <c r="I5" s="17" t="s">
        <v>46</v>
      </c>
      <c r="J5" s="3"/>
    </row>
    <row r="6" spans="1:10" ht="76.5" customHeight="1">
      <c r="A6" s="579" t="s">
        <v>36</v>
      </c>
      <c r="B6" s="580"/>
      <c r="C6" s="581" t="s">
        <v>39</v>
      </c>
      <c r="D6" s="582"/>
      <c r="E6" s="583"/>
      <c r="F6" s="3"/>
      <c r="G6" s="11"/>
      <c r="H6" s="18" t="s">
        <v>73</v>
      </c>
      <c r="I6" s="17" t="s">
        <v>47</v>
      </c>
      <c r="J6" s="3"/>
    </row>
    <row r="7" spans="1:10" ht="76.5" customHeight="1">
      <c r="A7" s="579" t="s">
        <v>37</v>
      </c>
      <c r="B7" s="580"/>
      <c r="C7" s="581" t="s">
        <v>40</v>
      </c>
      <c r="D7" s="582"/>
      <c r="E7" s="583"/>
      <c r="F7" s="3"/>
      <c r="G7" s="11"/>
      <c r="H7" s="18" t="s">
        <v>52</v>
      </c>
      <c r="I7" s="17" t="s">
        <v>46</v>
      </c>
      <c r="J7" s="3"/>
    </row>
    <row r="8" spans="1:10" ht="76.5" customHeight="1">
      <c r="A8" s="579" t="s">
        <v>41</v>
      </c>
      <c r="B8" s="580"/>
      <c r="C8" s="581" t="s">
        <v>42</v>
      </c>
      <c r="D8" s="582"/>
      <c r="E8" s="583"/>
      <c r="F8" s="3"/>
      <c r="G8" s="11"/>
      <c r="H8" s="18" t="s">
        <v>49</v>
      </c>
      <c r="I8" s="17" t="s">
        <v>50</v>
      </c>
      <c r="J8" s="3"/>
    </row>
    <row r="9" spans="1:10" ht="76.5" customHeight="1">
      <c r="A9" s="579" t="s">
        <v>6</v>
      </c>
      <c r="B9" s="580"/>
      <c r="C9" s="581" t="s">
        <v>44</v>
      </c>
      <c r="D9" s="582"/>
      <c r="E9" s="583"/>
      <c r="F9" s="3"/>
      <c r="G9" s="11"/>
      <c r="H9" s="12"/>
      <c r="I9" s="12"/>
      <c r="J9" s="13"/>
    </row>
    <row r="10" spans="1:10" ht="76.5" customHeight="1">
      <c r="A10" s="579" t="s">
        <v>7</v>
      </c>
      <c r="B10" s="580"/>
      <c r="C10" s="581" t="s">
        <v>48</v>
      </c>
      <c r="D10" s="582"/>
      <c r="E10" s="583"/>
      <c r="F10" s="3"/>
      <c r="G10" s="11"/>
      <c r="H10" s="12"/>
      <c r="I10" s="12"/>
      <c r="J10" s="13"/>
    </row>
    <row r="11" spans="1:10">
      <c r="A11" s="14"/>
      <c r="B11" s="15"/>
      <c r="C11" s="15"/>
      <c r="D11" s="15"/>
      <c r="E11" s="15"/>
      <c r="F11" s="15"/>
      <c r="G11" s="15"/>
      <c r="H11" s="15"/>
      <c r="I11" s="15"/>
      <c r="J11" s="16"/>
    </row>
  </sheetData>
  <sheetProtection password="F9B0" sheet="1" objects="1" scenarios="1" selectLockedCells="1"/>
  <mergeCells count="19">
    <mergeCell ref="A1:J1"/>
    <mergeCell ref="C2:D2"/>
    <mergeCell ref="A2:B2"/>
    <mergeCell ref="A5:B5"/>
    <mergeCell ref="C4:E4"/>
    <mergeCell ref="A4:B4"/>
    <mergeCell ref="A3:F3"/>
    <mergeCell ref="H3:J3"/>
    <mergeCell ref="A10:B10"/>
    <mergeCell ref="A9:B9"/>
    <mergeCell ref="A8:B8"/>
    <mergeCell ref="C5:E5"/>
    <mergeCell ref="C10:E10"/>
    <mergeCell ref="C9:E9"/>
    <mergeCell ref="C8:E8"/>
    <mergeCell ref="C7:E7"/>
    <mergeCell ref="C6:E6"/>
    <mergeCell ref="A7:B7"/>
    <mergeCell ref="A6:B6"/>
  </mergeCells>
  <phoneticPr fontId="8" type="noConversion"/>
  <hyperlinks>
    <hyperlink ref="A2" location="OVERSIKT!A1" display="OVERSIKT"/>
    <hyperlink ref="C2" location="VEILEDNING!A1" display="VEILEDNING"/>
  </hyperlinks>
  <pageMargins left="0.75" right="0.75" top="1" bottom="1" header="0.5" footer="0.5"/>
  <pageSetup paperSize="9"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heetViews>
  <sheetFormatPr baseColWidth="10" defaultColWidth="9.140625" defaultRowHeight="12.75"/>
  <cols>
    <col min="1" max="1" width="14" bestFit="1" customWidth="1"/>
    <col min="2" max="2" width="7" bestFit="1" customWidth="1"/>
  </cols>
  <sheetData>
    <row r="1" spans="1:2">
      <c r="A1" s="484" t="s">
        <v>1112</v>
      </c>
      <c r="B1" s="484" t="s">
        <v>1110</v>
      </c>
    </row>
    <row r="2" spans="1:2">
      <c r="A2">
        <v>119</v>
      </c>
      <c r="B2">
        <v>0</v>
      </c>
    </row>
    <row r="3" spans="1:2">
      <c r="A3" t="s">
        <v>1</v>
      </c>
      <c r="B3">
        <v>77.099999999999994</v>
      </c>
    </row>
    <row r="4" spans="1:2">
      <c r="A4" t="s">
        <v>36</v>
      </c>
      <c r="B4">
        <v>104.8</v>
      </c>
    </row>
    <row r="5" spans="1:2">
      <c r="A5" t="s">
        <v>37</v>
      </c>
      <c r="B5">
        <v>162</v>
      </c>
    </row>
    <row r="6" spans="1:2">
      <c r="A6" t="s">
        <v>41</v>
      </c>
      <c r="B6">
        <v>84.2</v>
      </c>
    </row>
    <row r="7" spans="1:2">
      <c r="A7" t="s">
        <v>6</v>
      </c>
      <c r="B7">
        <v>106.6</v>
      </c>
    </row>
    <row r="8" spans="1:2">
      <c r="A8" t="s">
        <v>1111</v>
      </c>
      <c r="B8">
        <v>106.6</v>
      </c>
    </row>
    <row r="9" spans="1:2">
      <c r="A9" s="400" t="s">
        <v>1154</v>
      </c>
      <c r="B9">
        <v>106.6</v>
      </c>
    </row>
    <row r="10" spans="1:2">
      <c r="A10" t="s">
        <v>45</v>
      </c>
      <c r="B10">
        <v>49.45</v>
      </c>
    </row>
    <row r="11" spans="1:2">
      <c r="A11" t="s">
        <v>73</v>
      </c>
      <c r="B11">
        <v>38.21</v>
      </c>
    </row>
    <row r="12" spans="1:2">
      <c r="A12" s="400" t="s">
        <v>49</v>
      </c>
      <c r="B12">
        <v>0</v>
      </c>
    </row>
    <row r="13" spans="1:2">
      <c r="A13" s="400" t="s">
        <v>1139</v>
      </c>
      <c r="B13">
        <v>170</v>
      </c>
    </row>
    <row r="14" spans="1:2">
      <c r="A14" t="s">
        <v>153</v>
      </c>
      <c r="B14">
        <v>0</v>
      </c>
    </row>
    <row r="15" spans="1:2">
      <c r="A15" t="s">
        <v>154</v>
      </c>
      <c r="B15">
        <v>0</v>
      </c>
    </row>
    <row r="16" spans="1:2">
      <c r="A16" s="400" t="s">
        <v>343</v>
      </c>
      <c r="B16">
        <v>0</v>
      </c>
    </row>
    <row r="17" spans="1:2">
      <c r="A17" t="s">
        <v>7</v>
      </c>
      <c r="B17">
        <v>150</v>
      </c>
    </row>
    <row r="18" spans="1:2">
      <c r="A18" s="400" t="s">
        <v>1128</v>
      </c>
      <c r="B18">
        <v>200</v>
      </c>
    </row>
    <row r="19" spans="1:2">
      <c r="A19" s="400" t="s">
        <v>1129</v>
      </c>
      <c r="B19">
        <v>150</v>
      </c>
    </row>
    <row r="20" spans="1:2">
      <c r="A20" s="400" t="s">
        <v>1136</v>
      </c>
      <c r="B20">
        <v>200</v>
      </c>
    </row>
    <row r="21" spans="1:2">
      <c r="A21" s="400" t="s">
        <v>1165</v>
      </c>
      <c r="B21">
        <v>178</v>
      </c>
    </row>
    <row r="22" spans="1:2">
      <c r="A22" t="s">
        <v>90</v>
      </c>
      <c r="B22">
        <v>750</v>
      </c>
    </row>
    <row r="23" spans="1:2">
      <c r="A23" t="s">
        <v>55</v>
      </c>
      <c r="B23">
        <v>750</v>
      </c>
    </row>
    <row r="24" spans="1:2">
      <c r="A24" t="s">
        <v>648</v>
      </c>
      <c r="B24">
        <v>0</v>
      </c>
    </row>
    <row r="25" spans="1:2">
      <c r="A25" t="s">
        <v>1130</v>
      </c>
      <c r="B25">
        <v>164.2</v>
      </c>
    </row>
    <row r="26" spans="1:2">
      <c r="A26" s="400" t="s">
        <v>52</v>
      </c>
      <c r="B26">
        <v>0</v>
      </c>
    </row>
    <row r="27" spans="1:2">
      <c r="A27" s="400" t="s">
        <v>1156</v>
      </c>
      <c r="B27">
        <v>200</v>
      </c>
    </row>
  </sheetData>
  <sortState ref="A2:A19">
    <sortCondition ref="A1:A1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Z47"/>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6" width="6" style="28" bestFit="1" customWidth="1"/>
    <col min="7" max="11" width="5" style="28" bestFit="1" customWidth="1"/>
    <col min="12" max="12" width="9.85546875" style="28" bestFit="1" customWidth="1"/>
    <col min="13" max="13" width="5" style="28" bestFit="1" customWidth="1"/>
    <col min="14" max="15" width="4" style="28" bestFit="1" customWidth="1"/>
    <col min="16" max="18" width="5" style="28" bestFit="1" customWidth="1"/>
    <col min="19" max="19" width="9.85546875" style="28" bestFit="1" customWidth="1"/>
    <col min="20" max="25" width="5" style="28" bestFit="1" customWidth="1"/>
    <col min="26" max="16384" width="11.42578125" style="28"/>
  </cols>
  <sheetData>
    <row r="1" spans="1:26" ht="21">
      <c r="A1" s="518" t="s">
        <v>9</v>
      </c>
      <c r="B1" s="518"/>
      <c r="C1" s="518"/>
      <c r="D1" s="518"/>
      <c r="E1" s="518"/>
      <c r="F1" s="518"/>
      <c r="G1" s="518"/>
      <c r="H1" s="518"/>
      <c r="I1" s="518"/>
      <c r="J1" s="518"/>
      <c r="K1" s="518"/>
      <c r="L1" s="518"/>
      <c r="M1" s="518"/>
      <c r="N1" s="518"/>
      <c r="O1" s="518"/>
      <c r="P1" s="518"/>
      <c r="Q1" s="518"/>
      <c r="R1" s="518"/>
      <c r="S1" s="518"/>
      <c r="T1" s="518"/>
      <c r="U1" s="518"/>
      <c r="V1" s="518"/>
      <c r="W1" s="518"/>
      <c r="X1" s="518"/>
      <c r="Y1" s="518"/>
      <c r="Z1" s="518"/>
    </row>
    <row r="2" spans="1:26" ht="15" customHeight="1">
      <c r="A2" s="520" t="s">
        <v>11</v>
      </c>
      <c r="B2" s="520"/>
      <c r="C2" s="530" t="s">
        <v>5</v>
      </c>
      <c r="D2" s="531"/>
      <c r="E2" s="534" t="s">
        <v>1154</v>
      </c>
      <c r="F2" s="535"/>
      <c r="G2" s="535"/>
      <c r="H2" s="535"/>
      <c r="I2" s="535"/>
      <c r="J2" s="535"/>
      <c r="K2" s="536"/>
      <c r="L2" s="534" t="s">
        <v>1128</v>
      </c>
      <c r="M2" s="535"/>
      <c r="N2" s="535"/>
      <c r="O2" s="535"/>
      <c r="P2" s="535"/>
      <c r="Q2" s="535"/>
      <c r="R2" s="536"/>
      <c r="S2" s="537" t="s">
        <v>55</v>
      </c>
      <c r="T2" s="538"/>
      <c r="U2" s="538"/>
      <c r="V2" s="538"/>
      <c r="W2" s="538"/>
      <c r="X2" s="538"/>
      <c r="Y2" s="539"/>
      <c r="Z2" s="521" t="s">
        <v>56</v>
      </c>
    </row>
    <row r="3" spans="1:26" ht="15" customHeight="1">
      <c r="A3" s="525" t="s">
        <v>1110</v>
      </c>
      <c r="B3" s="526"/>
      <c r="C3" s="532"/>
      <c r="D3" s="533"/>
      <c r="E3" s="527">
        <f>IFERROR(IF(MATCH(E2,TOGLENGDER!$A$2:$A$206,0),INDEX(TOGLENGDER!$B$2:$B$206,MATCH(E2,TOGLENGDER!$A$2:$A$206,0),1),0),"!feil!")</f>
        <v>106.6</v>
      </c>
      <c r="F3" s="528"/>
      <c r="G3" s="528"/>
      <c r="H3" s="528"/>
      <c r="I3" s="528"/>
      <c r="J3" s="528"/>
      <c r="K3" s="529"/>
      <c r="L3" s="527">
        <f>IFERROR(IF(MATCH(L2,TOGLENGDER!$A$2:$A$206,0),INDEX(TOGLENGDER!$B$2:$B$206,MATCH(L2,TOGLENGDER!$A$2:$A$206,0),1),0),"!feil!")</f>
        <v>200</v>
      </c>
      <c r="M3" s="528"/>
      <c r="N3" s="528"/>
      <c r="O3" s="528"/>
      <c r="P3" s="528"/>
      <c r="Q3" s="528"/>
      <c r="R3" s="529"/>
      <c r="S3" s="527">
        <f>IFERROR(IF(MATCH(S2,TOGLENGDER!$A$2:$A$206,0),INDEX(TOGLENGDER!$B$2:$B$206,MATCH(S2,TOGLENGDER!$A$2:$A$206,0),1),0),"!feil!")</f>
        <v>750</v>
      </c>
      <c r="T3" s="528"/>
      <c r="U3" s="528"/>
      <c r="V3" s="528"/>
      <c r="W3" s="528"/>
      <c r="X3" s="528"/>
      <c r="Y3" s="529"/>
      <c r="Z3" s="521"/>
    </row>
    <row r="4" spans="1:26" ht="15" customHeight="1">
      <c r="A4" s="519" t="s">
        <v>0</v>
      </c>
      <c r="B4" s="519"/>
      <c r="C4" s="29" t="s">
        <v>57</v>
      </c>
      <c r="D4" s="29" t="s">
        <v>58</v>
      </c>
      <c r="E4" s="379" t="s">
        <v>1166</v>
      </c>
      <c r="F4" s="241" t="s">
        <v>2</v>
      </c>
      <c r="G4" s="241" t="s">
        <v>3</v>
      </c>
      <c r="H4" s="241" t="s">
        <v>4</v>
      </c>
      <c r="I4" s="239" t="s">
        <v>2</v>
      </c>
      <c r="J4" s="239" t="s">
        <v>3</v>
      </c>
      <c r="K4" s="242" t="s">
        <v>4</v>
      </c>
      <c r="L4" s="379" t="s">
        <v>1166</v>
      </c>
      <c r="M4" s="241" t="s">
        <v>2</v>
      </c>
      <c r="N4" s="241" t="s">
        <v>3</v>
      </c>
      <c r="O4" s="241" t="s">
        <v>4</v>
      </c>
      <c r="P4" s="239" t="s">
        <v>2</v>
      </c>
      <c r="Q4" s="239" t="s">
        <v>3</v>
      </c>
      <c r="R4" s="239" t="s">
        <v>4</v>
      </c>
      <c r="S4" s="379" t="s">
        <v>1166</v>
      </c>
      <c r="T4" s="238" t="s">
        <v>2</v>
      </c>
      <c r="U4" s="238" t="s">
        <v>3</v>
      </c>
      <c r="V4" s="238" t="s">
        <v>4</v>
      </c>
      <c r="W4" s="242" t="s">
        <v>2</v>
      </c>
      <c r="X4" s="242" t="s">
        <v>3</v>
      </c>
      <c r="Y4" s="242" t="s">
        <v>4</v>
      </c>
      <c r="Z4" s="521"/>
    </row>
    <row r="5" spans="1:26">
      <c r="A5" s="33" t="s">
        <v>59</v>
      </c>
      <c r="B5" s="35" t="s">
        <v>115</v>
      </c>
      <c r="C5" s="39">
        <v>89.57</v>
      </c>
      <c r="D5" s="36">
        <v>100.45</v>
      </c>
      <c r="E5" s="378">
        <v>0</v>
      </c>
      <c r="F5" s="43">
        <f>ROUND($E5*$E$3*I5,0)</f>
        <v>0</v>
      </c>
      <c r="G5" s="41">
        <f t="shared" ref="G5:H5" si="0">ROUND($E5*$E$3*J5,0)</f>
        <v>0</v>
      </c>
      <c r="H5" s="45">
        <f t="shared" si="0"/>
        <v>0</v>
      </c>
      <c r="I5" s="267">
        <v>0.7142857142857143</v>
      </c>
      <c r="J5" s="268">
        <v>0</v>
      </c>
      <c r="K5" s="269">
        <v>0.2857142857142857</v>
      </c>
      <c r="L5" s="378">
        <v>9.7200000000000006</v>
      </c>
      <c r="M5" s="43">
        <f>ROUND($L5*$L$3*P5,0)</f>
        <v>1089</v>
      </c>
      <c r="N5" s="41">
        <f t="shared" ref="N5:O5" si="1">ROUND($L5*$L$3*Q5,0)</f>
        <v>310</v>
      </c>
      <c r="O5" s="45">
        <f t="shared" si="1"/>
        <v>545</v>
      </c>
      <c r="P5" s="267">
        <v>0.56030389363722699</v>
      </c>
      <c r="Q5" s="268">
        <v>0.15954415954415954</v>
      </c>
      <c r="R5" s="269">
        <v>0.2801519468186135</v>
      </c>
      <c r="S5" s="378"/>
      <c r="T5" s="441">
        <v>2424.2163903700857</v>
      </c>
      <c r="U5" s="442">
        <v>1355.4500351896077</v>
      </c>
      <c r="V5" s="443">
        <v>2394.2285577331477</v>
      </c>
      <c r="W5" s="243">
        <v>0.39233817701453105</v>
      </c>
      <c r="X5" s="244">
        <v>0.23315719947159841</v>
      </c>
      <c r="Y5" s="245">
        <v>0.37450462351387054</v>
      </c>
    </row>
    <row r="6" spans="1:26">
      <c r="A6" s="34" t="s">
        <v>60</v>
      </c>
      <c r="B6" s="37" t="s">
        <v>116</v>
      </c>
      <c r="C6" s="40">
        <v>100.45</v>
      </c>
      <c r="D6" s="38">
        <v>111.99</v>
      </c>
      <c r="E6" s="380">
        <v>0</v>
      </c>
      <c r="F6" s="44">
        <f t="shared" ref="F6:F46" si="2">ROUND($E6*$E$3*I6,0)</f>
        <v>0</v>
      </c>
      <c r="G6" s="42">
        <f t="shared" ref="G6:G46" si="3">ROUND($E6*$E$3*J6,0)</f>
        <v>0</v>
      </c>
      <c r="H6" s="46">
        <f t="shared" ref="H6:H46" si="4">ROUND($E6*$E$3*K6,0)</f>
        <v>0</v>
      </c>
      <c r="I6" s="270">
        <v>0.55555555555555558</v>
      </c>
      <c r="J6" s="271">
        <v>0.1111111111111111</v>
      </c>
      <c r="K6" s="272">
        <v>0.33333333333333331</v>
      </c>
      <c r="L6" s="380">
        <v>9.7200000000000006</v>
      </c>
      <c r="M6" s="44">
        <f t="shared" ref="M6:M46" si="5">ROUND($L6*$L$3*P6,0)</f>
        <v>1089</v>
      </c>
      <c r="N6" s="42">
        <f t="shared" ref="N6:N46" si="6">ROUND($L6*$L$3*Q6,0)</f>
        <v>310</v>
      </c>
      <c r="O6" s="46">
        <f t="shared" ref="O6:O46" si="7">ROUND($L6*$L$3*R6,0)</f>
        <v>545</v>
      </c>
      <c r="P6" s="270">
        <v>0.56030389363722699</v>
      </c>
      <c r="Q6" s="271">
        <v>0.15954415954415954</v>
      </c>
      <c r="R6" s="272">
        <v>0.2801519468186135</v>
      </c>
      <c r="S6" s="380"/>
      <c r="T6" s="444">
        <v>2472.1969225891871</v>
      </c>
      <c r="U6" s="445">
        <v>1338.6568489129222</v>
      </c>
      <c r="V6" s="446">
        <v>2932.8100318925581</v>
      </c>
      <c r="W6" s="246">
        <v>0.38912545037667867</v>
      </c>
      <c r="X6" s="247">
        <v>0.23124795283327873</v>
      </c>
      <c r="Y6" s="248">
        <v>0.37962659679004257</v>
      </c>
    </row>
    <row r="7" spans="1:26">
      <c r="A7" s="34" t="s">
        <v>61</v>
      </c>
      <c r="B7" s="37" t="s">
        <v>117</v>
      </c>
      <c r="C7" s="40">
        <v>111.99</v>
      </c>
      <c r="D7" s="38">
        <v>129.69999999999999</v>
      </c>
      <c r="E7" s="401">
        <v>0</v>
      </c>
      <c r="F7" s="44">
        <f t="shared" si="2"/>
        <v>0</v>
      </c>
      <c r="G7" s="42">
        <f t="shared" si="3"/>
        <v>0</v>
      </c>
      <c r="H7" s="46">
        <f t="shared" si="4"/>
        <v>0</v>
      </c>
      <c r="I7" s="270">
        <v>0.625</v>
      </c>
      <c r="J7" s="271">
        <v>0</v>
      </c>
      <c r="K7" s="272">
        <v>0.375</v>
      </c>
      <c r="L7" s="380">
        <v>9.7200000000000006</v>
      </c>
      <c r="M7" s="44">
        <f t="shared" si="5"/>
        <v>1089</v>
      </c>
      <c r="N7" s="42">
        <f t="shared" si="6"/>
        <v>310</v>
      </c>
      <c r="O7" s="46">
        <f t="shared" si="7"/>
        <v>545</v>
      </c>
      <c r="P7" s="270">
        <v>0.56030389363722699</v>
      </c>
      <c r="Q7" s="271">
        <v>0.15954415954415954</v>
      </c>
      <c r="R7" s="272">
        <v>0.2801519468186135</v>
      </c>
      <c r="S7" s="380"/>
      <c r="T7" s="444">
        <v>2123.1385506952261</v>
      </c>
      <c r="U7" s="445">
        <v>1329.060742469102</v>
      </c>
      <c r="V7" s="446">
        <v>2593.3477664424177</v>
      </c>
      <c r="W7" s="246">
        <v>0.38912545037667867</v>
      </c>
      <c r="X7" s="247">
        <v>0.16311824434981986</v>
      </c>
      <c r="Y7" s="248">
        <v>0.44775630527350146</v>
      </c>
    </row>
    <row r="8" spans="1:26">
      <c r="A8" s="34" t="s">
        <v>62</v>
      </c>
      <c r="B8" s="37" t="s">
        <v>118</v>
      </c>
      <c r="C8" s="40">
        <v>129.69999999999999</v>
      </c>
      <c r="D8" s="38">
        <v>140.78</v>
      </c>
      <c r="E8" s="380">
        <v>0</v>
      </c>
      <c r="F8" s="44">
        <f t="shared" si="2"/>
        <v>0</v>
      </c>
      <c r="G8" s="42">
        <f t="shared" si="3"/>
        <v>0</v>
      </c>
      <c r="H8" s="46">
        <f t="shared" si="4"/>
        <v>0</v>
      </c>
      <c r="I8" s="270">
        <v>0.625</v>
      </c>
      <c r="J8" s="271">
        <v>0</v>
      </c>
      <c r="K8" s="272">
        <v>0.375</v>
      </c>
      <c r="L8" s="380">
        <v>9.7200000000000006</v>
      </c>
      <c r="M8" s="44">
        <f t="shared" si="5"/>
        <v>1089</v>
      </c>
      <c r="N8" s="42">
        <f t="shared" si="6"/>
        <v>310</v>
      </c>
      <c r="O8" s="46">
        <f t="shared" si="7"/>
        <v>545</v>
      </c>
      <c r="P8" s="270">
        <v>0.56030389363722699</v>
      </c>
      <c r="Q8" s="271">
        <v>0.15954415954415954</v>
      </c>
      <c r="R8" s="272">
        <v>0.2801519468186135</v>
      </c>
      <c r="S8" s="380"/>
      <c r="T8" s="444">
        <v>2097.9487712801979</v>
      </c>
      <c r="U8" s="445">
        <v>1326.6617158581469</v>
      </c>
      <c r="V8" s="446">
        <v>2594.5472797478951</v>
      </c>
      <c r="W8" s="246">
        <v>0.38899803536345778</v>
      </c>
      <c r="X8" s="247">
        <v>0.16306483300589392</v>
      </c>
      <c r="Y8" s="248">
        <v>0.44793713163064836</v>
      </c>
    </row>
    <row r="9" spans="1:26">
      <c r="A9" s="47" t="s">
        <v>63</v>
      </c>
      <c r="B9" s="48" t="s">
        <v>119</v>
      </c>
      <c r="C9" s="49">
        <v>140.78</v>
      </c>
      <c r="D9" s="50">
        <v>152</v>
      </c>
      <c r="E9" s="381">
        <v>0</v>
      </c>
      <c r="F9" s="43">
        <f t="shared" si="2"/>
        <v>0</v>
      </c>
      <c r="G9" s="41">
        <f t="shared" si="3"/>
        <v>0</v>
      </c>
      <c r="H9" s="45">
        <f t="shared" si="4"/>
        <v>0</v>
      </c>
      <c r="I9" s="273">
        <v>0.625</v>
      </c>
      <c r="J9" s="274">
        <v>0</v>
      </c>
      <c r="K9" s="275">
        <v>0.375</v>
      </c>
      <c r="L9" s="381">
        <v>9.7200000000000006</v>
      </c>
      <c r="M9" s="43">
        <f t="shared" si="5"/>
        <v>1089</v>
      </c>
      <c r="N9" s="41">
        <f t="shared" si="6"/>
        <v>310</v>
      </c>
      <c r="O9" s="45">
        <f t="shared" si="7"/>
        <v>545</v>
      </c>
      <c r="P9" s="273">
        <v>0.56030389363722699</v>
      </c>
      <c r="Q9" s="274">
        <v>0.15954415954415954</v>
      </c>
      <c r="R9" s="275">
        <v>0.2801519468186135</v>
      </c>
      <c r="S9" s="381"/>
      <c r="T9" s="441">
        <v>2099.1482845856754</v>
      </c>
      <c r="U9" s="442">
        <v>1350.6519819676976</v>
      </c>
      <c r="V9" s="443">
        <v>2878.8319331460693</v>
      </c>
      <c r="W9" s="249">
        <v>0.38925294888597639</v>
      </c>
      <c r="X9" s="250">
        <v>0.16120576671035386</v>
      </c>
      <c r="Y9" s="251">
        <v>0.44954128440366975</v>
      </c>
    </row>
    <row r="10" spans="1:26">
      <c r="A10" s="34" t="s">
        <v>64</v>
      </c>
      <c r="B10" s="37" t="s">
        <v>120</v>
      </c>
      <c r="C10" s="40">
        <v>152</v>
      </c>
      <c r="D10" s="38">
        <v>169.97</v>
      </c>
      <c r="E10" s="380">
        <v>0</v>
      </c>
      <c r="F10" s="44">
        <f t="shared" si="2"/>
        <v>0</v>
      </c>
      <c r="G10" s="42">
        <f t="shared" si="3"/>
        <v>0</v>
      </c>
      <c r="H10" s="46">
        <f t="shared" si="4"/>
        <v>0</v>
      </c>
      <c r="I10" s="270">
        <v>0.625</v>
      </c>
      <c r="J10" s="271">
        <v>0</v>
      </c>
      <c r="K10" s="272">
        <v>0.375</v>
      </c>
      <c r="L10" s="380">
        <v>9.7200000000000006</v>
      </c>
      <c r="M10" s="44">
        <f t="shared" si="5"/>
        <v>1089</v>
      </c>
      <c r="N10" s="42">
        <f t="shared" si="6"/>
        <v>310</v>
      </c>
      <c r="O10" s="46">
        <f t="shared" si="7"/>
        <v>545</v>
      </c>
      <c r="P10" s="270">
        <v>0.56030389363722699</v>
      </c>
      <c r="Q10" s="271">
        <v>0.15954415954415954</v>
      </c>
      <c r="R10" s="272">
        <v>0.2801519468186135</v>
      </c>
      <c r="S10" s="380"/>
      <c r="T10" s="444">
        <v>1991.1920870926979</v>
      </c>
      <c r="U10" s="445">
        <v>1350.6519819676976</v>
      </c>
      <c r="V10" s="446">
        <v>2881.2309597570243</v>
      </c>
      <c r="W10" s="246">
        <v>0.38912545037667867</v>
      </c>
      <c r="X10" s="247">
        <v>0.14313789715034392</v>
      </c>
      <c r="Y10" s="248">
        <v>0.46773665247297741</v>
      </c>
    </row>
    <row r="11" spans="1:26">
      <c r="A11" s="34" t="s">
        <v>65</v>
      </c>
      <c r="B11" s="37" t="s">
        <v>121</v>
      </c>
      <c r="C11" s="40">
        <v>169.97</v>
      </c>
      <c r="D11" s="38">
        <v>185.42</v>
      </c>
      <c r="E11" s="380">
        <v>0</v>
      </c>
      <c r="F11" s="44">
        <f t="shared" si="2"/>
        <v>0</v>
      </c>
      <c r="G11" s="42">
        <f t="shared" si="3"/>
        <v>0</v>
      </c>
      <c r="H11" s="46">
        <f t="shared" si="4"/>
        <v>0</v>
      </c>
      <c r="I11" s="270">
        <v>0.66666666666666663</v>
      </c>
      <c r="J11" s="271">
        <v>0</v>
      </c>
      <c r="K11" s="272">
        <v>0.33333333333333331</v>
      </c>
      <c r="L11" s="380">
        <v>9.7200000000000006</v>
      </c>
      <c r="M11" s="44">
        <f t="shared" si="5"/>
        <v>1089</v>
      </c>
      <c r="N11" s="42">
        <f t="shared" si="6"/>
        <v>310</v>
      </c>
      <c r="O11" s="46">
        <f t="shared" si="7"/>
        <v>545</v>
      </c>
      <c r="P11" s="270">
        <v>0.56030389363722699</v>
      </c>
      <c r="Q11" s="271">
        <v>0.15954415954415954</v>
      </c>
      <c r="R11" s="272">
        <v>0.2801519468186135</v>
      </c>
      <c r="S11" s="380"/>
      <c r="T11" s="444">
        <v>1922.8198286804788</v>
      </c>
      <c r="U11" s="445">
        <v>995.59604354634894</v>
      </c>
      <c r="V11" s="446">
        <v>2878.8319331460693</v>
      </c>
      <c r="W11" s="246">
        <v>0.38897999344047229</v>
      </c>
      <c r="X11" s="247">
        <v>0.14332568055100034</v>
      </c>
      <c r="Y11" s="248">
        <v>0.46769432600852739</v>
      </c>
    </row>
    <row r="12" spans="1:26">
      <c r="A12" s="34" t="s">
        <v>66</v>
      </c>
      <c r="B12" s="37" t="s">
        <v>122</v>
      </c>
      <c r="C12" s="40">
        <v>185.42</v>
      </c>
      <c r="D12" s="38">
        <v>202.38</v>
      </c>
      <c r="E12" s="380">
        <v>0</v>
      </c>
      <c r="F12" s="44">
        <f t="shared" si="2"/>
        <v>0</v>
      </c>
      <c r="G12" s="42">
        <f t="shared" si="3"/>
        <v>0</v>
      </c>
      <c r="H12" s="46">
        <f t="shared" si="4"/>
        <v>0</v>
      </c>
      <c r="I12" s="270">
        <v>0.66666666666666663</v>
      </c>
      <c r="J12" s="271">
        <v>0</v>
      </c>
      <c r="K12" s="272">
        <v>0.33333333333333331</v>
      </c>
      <c r="L12" s="380">
        <v>9.7200000000000006</v>
      </c>
      <c r="M12" s="44">
        <f t="shared" si="5"/>
        <v>1078</v>
      </c>
      <c r="N12" s="42">
        <f t="shared" si="6"/>
        <v>321</v>
      </c>
      <c r="O12" s="46">
        <f t="shared" si="7"/>
        <v>545</v>
      </c>
      <c r="P12" s="270">
        <v>0.55460588793922128</v>
      </c>
      <c r="Q12" s="271">
        <v>0.16524216524216523</v>
      </c>
      <c r="R12" s="272">
        <v>0.2801519468186135</v>
      </c>
      <c r="S12" s="380"/>
      <c r="T12" s="444">
        <v>1880.8368629887652</v>
      </c>
      <c r="U12" s="445">
        <v>1062.7687886530905</v>
      </c>
      <c r="V12" s="446">
        <v>3335.8465025330079</v>
      </c>
      <c r="W12" s="246">
        <v>0.38912545037667867</v>
      </c>
      <c r="X12" s="247">
        <v>0.14313789715034392</v>
      </c>
      <c r="Y12" s="248">
        <v>0.46773665247297741</v>
      </c>
    </row>
    <row r="13" spans="1:26">
      <c r="A13" s="47" t="s">
        <v>67</v>
      </c>
      <c r="B13" s="48" t="s">
        <v>123</v>
      </c>
      <c r="C13" s="49">
        <v>202.38</v>
      </c>
      <c r="D13" s="50">
        <v>217.85</v>
      </c>
      <c r="E13" s="381">
        <v>0</v>
      </c>
      <c r="F13" s="43">
        <f t="shared" si="2"/>
        <v>0</v>
      </c>
      <c r="G13" s="41">
        <f t="shared" si="3"/>
        <v>0</v>
      </c>
      <c r="H13" s="45">
        <f t="shared" si="4"/>
        <v>0</v>
      </c>
      <c r="I13" s="273">
        <v>0.66666666666666663</v>
      </c>
      <c r="J13" s="274">
        <v>0</v>
      </c>
      <c r="K13" s="275">
        <v>0.33333333333333331</v>
      </c>
      <c r="L13" s="381">
        <v>9.7200000000000006</v>
      </c>
      <c r="M13" s="43">
        <f t="shared" si="5"/>
        <v>1112</v>
      </c>
      <c r="N13" s="41">
        <f t="shared" si="6"/>
        <v>288</v>
      </c>
      <c r="O13" s="45">
        <f t="shared" si="7"/>
        <v>544</v>
      </c>
      <c r="P13" s="273">
        <v>0.57210626185958258</v>
      </c>
      <c r="Q13" s="274">
        <v>0.14800759013282733</v>
      </c>
      <c r="R13" s="275">
        <v>0.27988614800759015</v>
      </c>
      <c r="S13" s="381"/>
      <c r="T13" s="441">
        <v>1872.4402698504225</v>
      </c>
      <c r="U13" s="442">
        <v>1062.7687886530905</v>
      </c>
      <c r="V13" s="443">
        <v>3335.8465025330079</v>
      </c>
      <c r="W13" s="249">
        <v>0.38932547478716439</v>
      </c>
      <c r="X13" s="250">
        <v>0.14309102815979044</v>
      </c>
      <c r="Y13" s="251">
        <v>0.46758349705304519</v>
      </c>
    </row>
    <row r="14" spans="1:26">
      <c r="A14" s="34" t="s">
        <v>68</v>
      </c>
      <c r="B14" s="37" t="s">
        <v>124</v>
      </c>
      <c r="C14" s="40">
        <v>217.85</v>
      </c>
      <c r="D14" s="38">
        <v>228.21</v>
      </c>
      <c r="E14" s="380">
        <v>0</v>
      </c>
      <c r="F14" s="44">
        <f t="shared" si="2"/>
        <v>0</v>
      </c>
      <c r="G14" s="42">
        <f t="shared" si="3"/>
        <v>0</v>
      </c>
      <c r="H14" s="46">
        <f t="shared" si="4"/>
        <v>0</v>
      </c>
      <c r="I14" s="270">
        <v>0.66666666666666663</v>
      </c>
      <c r="J14" s="271">
        <v>0</v>
      </c>
      <c r="K14" s="272">
        <v>0.33333333333333331</v>
      </c>
      <c r="L14" s="380">
        <v>9.7200000000000006</v>
      </c>
      <c r="M14" s="44">
        <f t="shared" si="5"/>
        <v>1113</v>
      </c>
      <c r="N14" s="42">
        <f t="shared" si="6"/>
        <v>286</v>
      </c>
      <c r="O14" s="46">
        <f t="shared" si="7"/>
        <v>545</v>
      </c>
      <c r="P14" s="270">
        <v>0.57264957264957261</v>
      </c>
      <c r="Q14" s="271">
        <v>0.14719848053181386</v>
      </c>
      <c r="R14" s="272">
        <v>0.2801519468186135</v>
      </c>
      <c r="S14" s="380"/>
      <c r="T14" s="444">
        <v>1870.0412432394676</v>
      </c>
      <c r="U14" s="445">
        <v>1062.7687886530905</v>
      </c>
      <c r="V14" s="446">
        <v>3249.4815445386257</v>
      </c>
      <c r="W14" s="246">
        <v>0.38932547478716439</v>
      </c>
      <c r="X14" s="247">
        <v>0.14309102815979044</v>
      </c>
      <c r="Y14" s="248">
        <v>0.46758349705304519</v>
      </c>
    </row>
    <row r="15" spans="1:26">
      <c r="A15" s="34" t="s">
        <v>69</v>
      </c>
      <c r="B15" s="37" t="s">
        <v>125</v>
      </c>
      <c r="C15" s="40">
        <v>228.21</v>
      </c>
      <c r="D15" s="38">
        <v>241.55</v>
      </c>
      <c r="E15" s="380">
        <v>0</v>
      </c>
      <c r="F15" s="44">
        <f t="shared" si="2"/>
        <v>0</v>
      </c>
      <c r="G15" s="42">
        <f t="shared" si="3"/>
        <v>0</v>
      </c>
      <c r="H15" s="46">
        <f t="shared" si="4"/>
        <v>0</v>
      </c>
      <c r="I15" s="270">
        <v>0.93548387096774188</v>
      </c>
      <c r="J15" s="271">
        <v>0</v>
      </c>
      <c r="K15" s="272">
        <v>6.4516129032258063E-2</v>
      </c>
      <c r="L15" s="380">
        <v>9.7200000000000006</v>
      </c>
      <c r="M15" s="44">
        <f t="shared" si="5"/>
        <v>1113</v>
      </c>
      <c r="N15" s="42">
        <f t="shared" si="6"/>
        <v>291</v>
      </c>
      <c r="O15" s="46">
        <f t="shared" si="7"/>
        <v>540</v>
      </c>
      <c r="P15" s="270">
        <v>0.57250470809792842</v>
      </c>
      <c r="Q15" s="271">
        <v>0.14971751412429379</v>
      </c>
      <c r="R15" s="272">
        <v>0.27777777777777779</v>
      </c>
      <c r="S15" s="380"/>
      <c r="T15" s="444">
        <v>1848.450003740872</v>
      </c>
      <c r="U15" s="445">
        <v>1150.3332599529501</v>
      </c>
      <c r="V15" s="446">
        <v>3239.8854380948055</v>
      </c>
      <c r="W15" s="246">
        <v>0.38925294888597639</v>
      </c>
      <c r="X15" s="247">
        <v>0.14318479685452162</v>
      </c>
      <c r="Y15" s="248">
        <v>0.46756225425950199</v>
      </c>
    </row>
    <row r="16" spans="1:26">
      <c r="A16" s="34" t="s">
        <v>70</v>
      </c>
      <c r="B16" s="37" t="s">
        <v>126</v>
      </c>
      <c r="C16" s="40">
        <v>241.55</v>
      </c>
      <c r="D16" s="38">
        <v>252.74</v>
      </c>
      <c r="E16" s="380">
        <v>0</v>
      </c>
      <c r="F16" s="44">
        <f t="shared" si="2"/>
        <v>0</v>
      </c>
      <c r="G16" s="42">
        <f t="shared" si="3"/>
        <v>0</v>
      </c>
      <c r="H16" s="46">
        <f t="shared" si="4"/>
        <v>0</v>
      </c>
      <c r="I16" s="270">
        <v>0.93548387096774188</v>
      </c>
      <c r="J16" s="271">
        <v>0</v>
      </c>
      <c r="K16" s="272">
        <v>6.4516129032258063E-2</v>
      </c>
      <c r="L16" s="380">
        <v>9.7200000000000006</v>
      </c>
      <c r="M16" s="44">
        <f t="shared" si="5"/>
        <v>1115</v>
      </c>
      <c r="N16" s="42">
        <f t="shared" si="6"/>
        <v>288</v>
      </c>
      <c r="O16" s="46">
        <f t="shared" si="7"/>
        <v>541</v>
      </c>
      <c r="P16" s="270">
        <v>0.57358490566037734</v>
      </c>
      <c r="Q16" s="271">
        <v>0.14811320754716981</v>
      </c>
      <c r="R16" s="272">
        <v>0.27830188679245282</v>
      </c>
      <c r="S16" s="380"/>
      <c r="T16" s="444">
        <v>1848.450003740872</v>
      </c>
      <c r="U16" s="445">
        <v>1150.3332599529501</v>
      </c>
      <c r="V16" s="446">
        <v>2889.627552895367</v>
      </c>
      <c r="W16" s="246">
        <v>0.38892529488859762</v>
      </c>
      <c r="X16" s="247">
        <v>0.14318479685452162</v>
      </c>
      <c r="Y16" s="248">
        <v>0.46788990825688076</v>
      </c>
    </row>
    <row r="17" spans="1:25">
      <c r="A17" s="47" t="s">
        <v>71</v>
      </c>
      <c r="B17" s="48" t="s">
        <v>127</v>
      </c>
      <c r="C17" s="49">
        <v>252.74</v>
      </c>
      <c r="D17" s="50">
        <v>264.67</v>
      </c>
      <c r="E17" s="381">
        <v>0</v>
      </c>
      <c r="F17" s="43">
        <f t="shared" si="2"/>
        <v>0</v>
      </c>
      <c r="G17" s="41">
        <f t="shared" si="3"/>
        <v>0</v>
      </c>
      <c r="H17" s="45">
        <f t="shared" si="4"/>
        <v>0</v>
      </c>
      <c r="I17" s="273">
        <v>0.95348837209302328</v>
      </c>
      <c r="J17" s="274">
        <v>0</v>
      </c>
      <c r="K17" s="275">
        <v>4.6511627906976744E-2</v>
      </c>
      <c r="L17" s="381">
        <v>9.7200000000000006</v>
      </c>
      <c r="M17" s="43">
        <f t="shared" si="5"/>
        <v>1231</v>
      </c>
      <c r="N17" s="41">
        <f t="shared" si="6"/>
        <v>172</v>
      </c>
      <c r="O17" s="45">
        <f t="shared" si="7"/>
        <v>541</v>
      </c>
      <c r="P17" s="273">
        <v>0.63336475023562677</v>
      </c>
      <c r="Q17" s="274">
        <v>8.8595664467483501E-2</v>
      </c>
      <c r="R17" s="275">
        <v>0.27803958529688971</v>
      </c>
      <c r="S17" s="381"/>
      <c r="T17" s="441">
        <v>1848.450003740872</v>
      </c>
      <c r="U17" s="442">
        <v>1150.3332599529501</v>
      </c>
      <c r="V17" s="443">
        <v>2889.627552895367</v>
      </c>
      <c r="W17" s="249">
        <v>0.38912545037667867</v>
      </c>
      <c r="X17" s="250">
        <v>0.14313789715034392</v>
      </c>
      <c r="Y17" s="251">
        <v>0.46773665247297741</v>
      </c>
    </row>
    <row r="18" spans="1:25">
      <c r="A18" s="34" t="s">
        <v>72</v>
      </c>
      <c r="B18" s="37" t="s">
        <v>128</v>
      </c>
      <c r="C18" s="40">
        <v>264.67</v>
      </c>
      <c r="D18" s="38">
        <v>275.5</v>
      </c>
      <c r="E18" s="380">
        <v>0</v>
      </c>
      <c r="F18" s="44">
        <f t="shared" si="2"/>
        <v>0</v>
      </c>
      <c r="G18" s="42">
        <f t="shared" si="3"/>
        <v>0</v>
      </c>
      <c r="H18" s="46">
        <f t="shared" si="4"/>
        <v>0</v>
      </c>
      <c r="I18" s="270">
        <v>0.97222222222222221</v>
      </c>
      <c r="J18" s="271">
        <v>0</v>
      </c>
      <c r="K18" s="272">
        <v>2.7777777777777776E-2</v>
      </c>
      <c r="L18" s="380">
        <v>9.7200000000000006</v>
      </c>
      <c r="M18" s="44">
        <f t="shared" si="5"/>
        <v>1230</v>
      </c>
      <c r="N18" s="42">
        <f t="shared" si="6"/>
        <v>174</v>
      </c>
      <c r="O18" s="46">
        <f t="shared" si="7"/>
        <v>540</v>
      </c>
      <c r="P18" s="270">
        <v>0.63276836158192096</v>
      </c>
      <c r="Q18" s="271">
        <v>8.9453860640301322E-2</v>
      </c>
      <c r="R18" s="272">
        <v>0.27777777777777779</v>
      </c>
      <c r="S18" s="380"/>
      <c r="T18" s="444">
        <v>1850.849030351827</v>
      </c>
      <c r="U18" s="445">
        <v>1306.269989665029</v>
      </c>
      <c r="V18" s="446">
        <v>3083.9487083827266</v>
      </c>
      <c r="W18" s="246">
        <v>0.38912545037667867</v>
      </c>
      <c r="X18" s="247">
        <v>0.14313789715034392</v>
      </c>
      <c r="Y18" s="248">
        <v>0.46773665247297741</v>
      </c>
    </row>
    <row r="19" spans="1:25">
      <c r="A19" s="34" t="s">
        <v>91</v>
      </c>
      <c r="B19" s="37" t="s">
        <v>129</v>
      </c>
      <c r="C19" s="40">
        <v>275.5</v>
      </c>
      <c r="D19" s="38">
        <v>288.89</v>
      </c>
      <c r="E19" s="380">
        <v>0</v>
      </c>
      <c r="F19" s="44">
        <f t="shared" si="2"/>
        <v>0</v>
      </c>
      <c r="G19" s="42">
        <f t="shared" si="3"/>
        <v>0</v>
      </c>
      <c r="H19" s="46">
        <f t="shared" si="4"/>
        <v>0</v>
      </c>
      <c r="I19" s="270">
        <v>0.96969696969696972</v>
      </c>
      <c r="J19" s="271">
        <v>0</v>
      </c>
      <c r="K19" s="272">
        <v>3.0303030303030304E-2</v>
      </c>
      <c r="L19" s="380">
        <v>9.7200000000000006</v>
      </c>
      <c r="M19" s="44">
        <f t="shared" si="5"/>
        <v>1230</v>
      </c>
      <c r="N19" s="42">
        <f t="shared" si="6"/>
        <v>174</v>
      </c>
      <c r="O19" s="46">
        <f t="shared" si="7"/>
        <v>540</v>
      </c>
      <c r="P19" s="270">
        <v>0.63276836158192096</v>
      </c>
      <c r="Q19" s="271">
        <v>8.9453860640301322E-2</v>
      </c>
      <c r="R19" s="272">
        <v>0.27777777777777779</v>
      </c>
      <c r="S19" s="380"/>
      <c r="T19" s="444">
        <v>1848.450003740872</v>
      </c>
      <c r="U19" s="445">
        <v>1309.8685295814616</v>
      </c>
      <c r="V19" s="446">
        <v>2680.9122377422768</v>
      </c>
      <c r="W19" s="246">
        <v>0.38912545037667867</v>
      </c>
      <c r="X19" s="247">
        <v>0.14313789715034392</v>
      </c>
      <c r="Y19" s="248">
        <v>0.46773665247297741</v>
      </c>
    </row>
    <row r="20" spans="1:25">
      <c r="A20" s="34" t="s">
        <v>92</v>
      </c>
      <c r="B20" s="37" t="s">
        <v>130</v>
      </c>
      <c r="C20" s="40">
        <v>288.89</v>
      </c>
      <c r="D20" s="38">
        <v>302.10000000000002</v>
      </c>
      <c r="E20" s="380">
        <v>0</v>
      </c>
      <c r="F20" s="44">
        <f t="shared" si="2"/>
        <v>0</v>
      </c>
      <c r="G20" s="42">
        <f t="shared" si="3"/>
        <v>0</v>
      </c>
      <c r="H20" s="46">
        <f t="shared" si="4"/>
        <v>0</v>
      </c>
      <c r="I20" s="270">
        <v>0.96969696969696972</v>
      </c>
      <c r="J20" s="271">
        <v>0</v>
      </c>
      <c r="K20" s="272">
        <v>3.0303030303030304E-2</v>
      </c>
      <c r="L20" s="380">
        <v>9.7200000000000006</v>
      </c>
      <c r="M20" s="44">
        <f t="shared" si="5"/>
        <v>1230</v>
      </c>
      <c r="N20" s="42">
        <f t="shared" si="6"/>
        <v>174</v>
      </c>
      <c r="O20" s="46">
        <f t="shared" si="7"/>
        <v>540</v>
      </c>
      <c r="P20" s="270">
        <v>0.63276836158192096</v>
      </c>
      <c r="Q20" s="271">
        <v>8.9453860640301322E-2</v>
      </c>
      <c r="R20" s="272">
        <v>0.27777777777777779</v>
      </c>
      <c r="S20" s="380"/>
      <c r="T20" s="444">
        <v>1843.6519505189619</v>
      </c>
      <c r="U20" s="445">
        <v>1711.7054869164338</v>
      </c>
      <c r="V20" s="446">
        <v>2584.9511733040749</v>
      </c>
      <c r="W20" s="246">
        <v>0.38912545037667867</v>
      </c>
      <c r="X20" s="247">
        <v>0.14313789715034392</v>
      </c>
      <c r="Y20" s="248">
        <v>0.46773665247297741</v>
      </c>
    </row>
    <row r="21" spans="1:25">
      <c r="A21" s="47" t="s">
        <v>93</v>
      </c>
      <c r="B21" s="48" t="s">
        <v>131</v>
      </c>
      <c r="C21" s="49">
        <v>302.10000000000002</v>
      </c>
      <c r="D21" s="50">
        <v>309.58</v>
      </c>
      <c r="E21" s="381">
        <v>0</v>
      </c>
      <c r="F21" s="43">
        <f t="shared" si="2"/>
        <v>0</v>
      </c>
      <c r="G21" s="41">
        <f t="shared" si="3"/>
        <v>0</v>
      </c>
      <c r="H21" s="45">
        <f t="shared" si="4"/>
        <v>0</v>
      </c>
      <c r="I21" s="273">
        <v>0.96296296296296291</v>
      </c>
      <c r="J21" s="274">
        <v>0</v>
      </c>
      <c r="K21" s="275">
        <v>3.7037037037037035E-2</v>
      </c>
      <c r="L21" s="381">
        <v>9.7200000000000006</v>
      </c>
      <c r="M21" s="43">
        <f t="shared" si="5"/>
        <v>1238</v>
      </c>
      <c r="N21" s="41">
        <f t="shared" si="6"/>
        <v>165</v>
      </c>
      <c r="O21" s="45">
        <f t="shared" si="7"/>
        <v>540</v>
      </c>
      <c r="P21" s="273">
        <v>0.63705103969754251</v>
      </c>
      <c r="Q21" s="274">
        <v>8.5066162570888462E-2</v>
      </c>
      <c r="R21" s="275">
        <v>0.27788279773156899</v>
      </c>
      <c r="S21" s="381"/>
      <c r="T21" s="441">
        <v>1841.2529239080068</v>
      </c>
      <c r="U21" s="442">
        <v>1770.4816388848326</v>
      </c>
      <c r="V21" s="443">
        <v>2583.751659998597</v>
      </c>
      <c r="W21" s="249">
        <v>0.37102589314978696</v>
      </c>
      <c r="X21" s="250">
        <v>0.16093084234677155</v>
      </c>
      <c r="Y21" s="251">
        <v>0.46804326450344147</v>
      </c>
    </row>
    <row r="22" spans="1:25">
      <c r="A22" s="34" t="s">
        <v>94</v>
      </c>
      <c r="B22" s="37" t="s">
        <v>132</v>
      </c>
      <c r="C22" s="40">
        <v>309.58</v>
      </c>
      <c r="D22" s="38">
        <v>322.8</v>
      </c>
      <c r="E22" s="380">
        <v>0</v>
      </c>
      <c r="F22" s="44">
        <f t="shared" si="2"/>
        <v>0</v>
      </c>
      <c r="G22" s="42">
        <f t="shared" si="3"/>
        <v>0</v>
      </c>
      <c r="H22" s="46">
        <f t="shared" si="4"/>
        <v>0</v>
      </c>
      <c r="I22" s="270">
        <v>0.96296296296296291</v>
      </c>
      <c r="J22" s="271">
        <v>0</v>
      </c>
      <c r="K22" s="272">
        <v>3.7037037037037035E-2</v>
      </c>
      <c r="L22" s="380">
        <v>9.7200000000000006</v>
      </c>
      <c r="M22" s="44">
        <f t="shared" si="5"/>
        <v>1360</v>
      </c>
      <c r="N22" s="42">
        <f t="shared" si="6"/>
        <v>44</v>
      </c>
      <c r="O22" s="46">
        <f t="shared" si="7"/>
        <v>540</v>
      </c>
      <c r="P22" s="270">
        <v>0.69971671388101986</v>
      </c>
      <c r="Q22" s="271">
        <v>2.2662889518413599E-2</v>
      </c>
      <c r="R22" s="272">
        <v>0.27762039660056659</v>
      </c>
      <c r="S22" s="380"/>
      <c r="T22" s="444">
        <v>1837.6543839915742</v>
      </c>
      <c r="U22" s="445">
        <v>1765.6835856629225</v>
      </c>
      <c r="V22" s="446">
        <v>2580.1531200821646</v>
      </c>
      <c r="W22" s="246">
        <v>0.37200917731891181</v>
      </c>
      <c r="X22" s="247">
        <v>0.15994755817764666</v>
      </c>
      <c r="Y22" s="248">
        <v>0.46804326450344147</v>
      </c>
    </row>
    <row r="23" spans="1:25">
      <c r="A23" s="34" t="s">
        <v>95</v>
      </c>
      <c r="B23" s="37" t="s">
        <v>133</v>
      </c>
      <c r="C23" s="40">
        <v>322.8</v>
      </c>
      <c r="D23" s="38">
        <v>335.8</v>
      </c>
      <c r="E23" s="380">
        <v>0</v>
      </c>
      <c r="F23" s="44">
        <f t="shared" si="2"/>
        <v>0</v>
      </c>
      <c r="G23" s="42">
        <f t="shared" si="3"/>
        <v>0</v>
      </c>
      <c r="H23" s="46">
        <f t="shared" si="4"/>
        <v>0</v>
      </c>
      <c r="I23" s="270">
        <v>0.96153846153846156</v>
      </c>
      <c r="J23" s="271">
        <v>0</v>
      </c>
      <c r="K23" s="272">
        <v>3.8461538461538464E-2</v>
      </c>
      <c r="L23" s="380">
        <v>9.7200000000000006</v>
      </c>
      <c r="M23" s="44">
        <f t="shared" si="5"/>
        <v>1360</v>
      </c>
      <c r="N23" s="42">
        <f t="shared" si="6"/>
        <v>44</v>
      </c>
      <c r="O23" s="46">
        <f t="shared" si="7"/>
        <v>540</v>
      </c>
      <c r="P23" s="270">
        <v>0.69971671388101986</v>
      </c>
      <c r="Q23" s="271">
        <v>2.2662889518413599E-2</v>
      </c>
      <c r="R23" s="272">
        <v>0.27762039660056659</v>
      </c>
      <c r="S23" s="380"/>
      <c r="T23" s="444">
        <v>1840.0534106025293</v>
      </c>
      <c r="U23" s="445">
        <v>1439.4159665730347</v>
      </c>
      <c r="V23" s="446">
        <v>2584.9511733040749</v>
      </c>
      <c r="W23" s="246">
        <v>0.3717654765804127</v>
      </c>
      <c r="X23" s="247">
        <v>0.1883393383557157</v>
      </c>
      <c r="Y23" s="248">
        <v>0.4398951850638716</v>
      </c>
    </row>
    <row r="24" spans="1:25">
      <c r="A24" s="34" t="s">
        <v>96</v>
      </c>
      <c r="B24" s="37" t="s">
        <v>134</v>
      </c>
      <c r="C24" s="40">
        <v>335.8</v>
      </c>
      <c r="D24" s="38">
        <v>342.15</v>
      </c>
      <c r="E24" s="380">
        <v>9.2799999999999994</v>
      </c>
      <c r="F24" s="44">
        <f t="shared" si="2"/>
        <v>940</v>
      </c>
      <c r="G24" s="42">
        <f t="shared" si="3"/>
        <v>49</v>
      </c>
      <c r="H24" s="46">
        <f t="shared" si="4"/>
        <v>0</v>
      </c>
      <c r="I24" s="270">
        <v>0.9504504504504504</v>
      </c>
      <c r="J24" s="271">
        <v>4.954954954954955E-2</v>
      </c>
      <c r="K24" s="272">
        <v>0</v>
      </c>
      <c r="L24" s="380">
        <v>9.7200000000000006</v>
      </c>
      <c r="M24" s="44">
        <f t="shared" si="5"/>
        <v>1361</v>
      </c>
      <c r="N24" s="42">
        <f t="shared" si="6"/>
        <v>44</v>
      </c>
      <c r="O24" s="46">
        <f t="shared" si="7"/>
        <v>539</v>
      </c>
      <c r="P24" s="270">
        <v>0.7</v>
      </c>
      <c r="Q24" s="271">
        <v>2.2641509433962263E-2</v>
      </c>
      <c r="R24" s="272">
        <v>0.27735849056603773</v>
      </c>
      <c r="S24" s="380"/>
      <c r="T24" s="444">
        <v>1824.4597376313213</v>
      </c>
      <c r="U24" s="445">
        <v>1433.4184000456471</v>
      </c>
      <c r="V24" s="446">
        <v>2906.4207391720524</v>
      </c>
      <c r="W24" s="246">
        <v>0.3560704960835509</v>
      </c>
      <c r="X24" s="247">
        <v>0.20561357702349869</v>
      </c>
      <c r="Y24" s="248">
        <v>0.4383159268929504</v>
      </c>
    </row>
    <row r="25" spans="1:25">
      <c r="A25" s="47" t="s">
        <v>97</v>
      </c>
      <c r="B25" s="48" t="s">
        <v>135</v>
      </c>
      <c r="C25" s="49">
        <v>342.15</v>
      </c>
      <c r="D25" s="50">
        <v>344.8</v>
      </c>
      <c r="E25" s="381">
        <v>9.2799999999999994</v>
      </c>
      <c r="F25" s="43">
        <f t="shared" si="2"/>
        <v>940</v>
      </c>
      <c r="G25" s="41">
        <f t="shared" si="3"/>
        <v>49</v>
      </c>
      <c r="H25" s="45">
        <f t="shared" si="4"/>
        <v>0</v>
      </c>
      <c r="I25" s="273">
        <v>0.9504504504504504</v>
      </c>
      <c r="J25" s="274">
        <v>4.954954954954955E-2</v>
      </c>
      <c r="K25" s="275">
        <v>0</v>
      </c>
      <c r="L25" s="381">
        <v>9.7200000000000006</v>
      </c>
      <c r="M25" s="43">
        <f t="shared" si="5"/>
        <v>1361</v>
      </c>
      <c r="N25" s="41">
        <f t="shared" si="6"/>
        <v>44</v>
      </c>
      <c r="O25" s="45">
        <f t="shared" si="7"/>
        <v>539</v>
      </c>
      <c r="P25" s="273">
        <v>0.7</v>
      </c>
      <c r="Q25" s="274">
        <v>2.2641509433962263E-2</v>
      </c>
      <c r="R25" s="275">
        <v>0.27735849056603773</v>
      </c>
      <c r="S25" s="381"/>
      <c r="T25" s="441">
        <v>1824.4597376313213</v>
      </c>
      <c r="U25" s="442">
        <v>1433.4184000456471</v>
      </c>
      <c r="V25" s="443">
        <v>2906.4207391720524</v>
      </c>
      <c r="W25" s="249">
        <v>0.3560704960835509</v>
      </c>
      <c r="X25" s="250">
        <v>0.20561357702349869</v>
      </c>
      <c r="Y25" s="251">
        <v>0.4383159268929504</v>
      </c>
    </row>
    <row r="26" spans="1:25">
      <c r="A26" s="34" t="s">
        <v>98</v>
      </c>
      <c r="B26" s="37" t="s">
        <v>136</v>
      </c>
      <c r="C26" s="40">
        <v>344.8</v>
      </c>
      <c r="D26" s="38">
        <v>347.5</v>
      </c>
      <c r="E26" s="380">
        <v>9.2799999999999994</v>
      </c>
      <c r="F26" s="44">
        <f t="shared" si="2"/>
        <v>940</v>
      </c>
      <c r="G26" s="42">
        <f t="shared" si="3"/>
        <v>49</v>
      </c>
      <c r="H26" s="46">
        <f t="shared" si="4"/>
        <v>0</v>
      </c>
      <c r="I26" s="270">
        <v>0.9504504504504504</v>
      </c>
      <c r="J26" s="271">
        <v>4.954954954954955E-2</v>
      </c>
      <c r="K26" s="272">
        <v>0</v>
      </c>
      <c r="L26" s="380">
        <v>9.7200000000000006</v>
      </c>
      <c r="M26" s="44">
        <f t="shared" si="5"/>
        <v>1361</v>
      </c>
      <c r="N26" s="42">
        <f t="shared" si="6"/>
        <v>44</v>
      </c>
      <c r="O26" s="46">
        <f t="shared" si="7"/>
        <v>539</v>
      </c>
      <c r="P26" s="270">
        <v>0.7</v>
      </c>
      <c r="Q26" s="271">
        <v>2.2641509433962263E-2</v>
      </c>
      <c r="R26" s="272">
        <v>0.27735849056603773</v>
      </c>
      <c r="S26" s="380"/>
      <c r="T26" s="444">
        <v>1824.4597376313213</v>
      </c>
      <c r="U26" s="445">
        <v>1433.4184000456471</v>
      </c>
      <c r="V26" s="446">
        <v>2906.4207391720524</v>
      </c>
      <c r="W26" s="246">
        <v>0.3560704960835509</v>
      </c>
      <c r="X26" s="247">
        <v>0.20561357702349869</v>
      </c>
      <c r="Y26" s="248">
        <v>0.4383159268929504</v>
      </c>
    </row>
    <row r="27" spans="1:25">
      <c r="A27" s="34" t="s">
        <v>99</v>
      </c>
      <c r="B27" s="37" t="s">
        <v>137</v>
      </c>
      <c r="C27" s="40">
        <v>347.5</v>
      </c>
      <c r="D27" s="38">
        <v>349.37</v>
      </c>
      <c r="E27" s="380">
        <v>9.2799999999999994</v>
      </c>
      <c r="F27" s="44">
        <f t="shared" si="2"/>
        <v>940</v>
      </c>
      <c r="G27" s="42">
        <f t="shared" si="3"/>
        <v>49</v>
      </c>
      <c r="H27" s="46">
        <f t="shared" si="4"/>
        <v>0</v>
      </c>
      <c r="I27" s="270">
        <v>0.9504504504504504</v>
      </c>
      <c r="J27" s="271">
        <v>4.954954954954955E-2</v>
      </c>
      <c r="K27" s="272">
        <v>0</v>
      </c>
      <c r="L27" s="380">
        <v>9.7200000000000006</v>
      </c>
      <c r="M27" s="44">
        <f t="shared" si="5"/>
        <v>1361</v>
      </c>
      <c r="N27" s="42">
        <f t="shared" si="6"/>
        <v>44</v>
      </c>
      <c r="O27" s="46">
        <f t="shared" si="7"/>
        <v>539</v>
      </c>
      <c r="P27" s="270">
        <v>0.7</v>
      </c>
      <c r="Q27" s="271">
        <v>2.2641509433962263E-2</v>
      </c>
      <c r="R27" s="272">
        <v>0.27735849056603773</v>
      </c>
      <c r="S27" s="380"/>
      <c r="T27" s="444">
        <v>1824.4597376313213</v>
      </c>
      <c r="U27" s="445">
        <v>1433.4184000456471</v>
      </c>
      <c r="V27" s="446">
        <v>2906.4207391720524</v>
      </c>
      <c r="W27" s="246">
        <v>0.3560704960835509</v>
      </c>
      <c r="X27" s="247">
        <v>0.20561357702349869</v>
      </c>
      <c r="Y27" s="248">
        <v>0.4383159268929504</v>
      </c>
    </row>
    <row r="28" spans="1:25">
      <c r="A28" s="34" t="s">
        <v>100</v>
      </c>
      <c r="B28" s="37" t="s">
        <v>138</v>
      </c>
      <c r="C28" s="40">
        <v>349.37</v>
      </c>
      <c r="D28" s="38">
        <v>354.22</v>
      </c>
      <c r="E28" s="380">
        <v>9.2799999999999994</v>
      </c>
      <c r="F28" s="44">
        <f t="shared" si="2"/>
        <v>940</v>
      </c>
      <c r="G28" s="42">
        <f t="shared" si="3"/>
        <v>49</v>
      </c>
      <c r="H28" s="46">
        <f t="shared" si="4"/>
        <v>0</v>
      </c>
      <c r="I28" s="270">
        <v>0.9504504504504504</v>
      </c>
      <c r="J28" s="271">
        <v>4.954954954954955E-2</v>
      </c>
      <c r="K28" s="272">
        <v>0</v>
      </c>
      <c r="L28" s="380">
        <v>9.7200000000000006</v>
      </c>
      <c r="M28" s="44">
        <f t="shared" si="5"/>
        <v>1361</v>
      </c>
      <c r="N28" s="42">
        <f t="shared" si="6"/>
        <v>44</v>
      </c>
      <c r="O28" s="46">
        <f t="shared" si="7"/>
        <v>539</v>
      </c>
      <c r="P28" s="270">
        <v>0.7</v>
      </c>
      <c r="Q28" s="271">
        <v>2.2641509433962263E-2</v>
      </c>
      <c r="R28" s="272">
        <v>0.27735849056603773</v>
      </c>
      <c r="S28" s="380"/>
      <c r="T28" s="444">
        <v>1824.4597376313213</v>
      </c>
      <c r="U28" s="445">
        <v>1429.8198601292145</v>
      </c>
      <c r="V28" s="446">
        <v>2614.939005941013</v>
      </c>
      <c r="W28" s="246">
        <v>0.3560704960835509</v>
      </c>
      <c r="X28" s="247">
        <v>0.20561357702349869</v>
      </c>
      <c r="Y28" s="248">
        <v>0.4383159268929504</v>
      </c>
    </row>
    <row r="29" spans="1:25">
      <c r="A29" s="475" t="s">
        <v>1157</v>
      </c>
      <c r="B29" s="476" t="s">
        <v>1158</v>
      </c>
      <c r="C29" s="49">
        <v>354.22</v>
      </c>
      <c r="D29" s="50">
        <v>362.73</v>
      </c>
      <c r="E29" s="381">
        <v>9.2799999999999994</v>
      </c>
      <c r="F29" s="43">
        <f t="shared" si="2"/>
        <v>951</v>
      </c>
      <c r="G29" s="41">
        <f t="shared" si="3"/>
        <v>38</v>
      </c>
      <c r="H29" s="45">
        <f t="shared" si="4"/>
        <v>0</v>
      </c>
      <c r="I29" s="273">
        <v>0.96160558464223389</v>
      </c>
      <c r="J29" s="274">
        <v>3.8394415357766144E-2</v>
      </c>
      <c r="K29" s="275">
        <v>0</v>
      </c>
      <c r="L29" s="381">
        <v>9.7200000000000006</v>
      </c>
      <c r="M29" s="43">
        <f t="shared" si="5"/>
        <v>1361</v>
      </c>
      <c r="N29" s="41">
        <f t="shared" si="6"/>
        <v>44</v>
      </c>
      <c r="O29" s="45">
        <f t="shared" si="7"/>
        <v>539</v>
      </c>
      <c r="P29" s="273">
        <v>0.7</v>
      </c>
      <c r="Q29" s="274">
        <v>2.2641509433962263E-2</v>
      </c>
      <c r="R29" s="275">
        <v>0.27735849056603773</v>
      </c>
      <c r="S29" s="381"/>
      <c r="T29" s="441">
        <v>1830.4573041587091</v>
      </c>
      <c r="U29" s="442">
        <v>1724.9001332766866</v>
      </c>
      <c r="V29" s="443">
        <v>2622.1360857738782</v>
      </c>
      <c r="W29" s="249">
        <v>0.3560704960835509</v>
      </c>
      <c r="X29" s="250">
        <v>0.20887728459530025</v>
      </c>
      <c r="Y29" s="251">
        <v>0.43505221932114885</v>
      </c>
    </row>
    <row r="30" spans="1:25">
      <c r="A30" s="34" t="s">
        <v>101</v>
      </c>
      <c r="B30" s="37" t="s">
        <v>139</v>
      </c>
      <c r="C30" s="40">
        <v>362.73</v>
      </c>
      <c r="D30" s="38">
        <v>366.3</v>
      </c>
      <c r="E30" s="380">
        <v>9.2799999999999994</v>
      </c>
      <c r="F30" s="44">
        <f t="shared" si="2"/>
        <v>951</v>
      </c>
      <c r="G30" s="42">
        <f t="shared" si="3"/>
        <v>38</v>
      </c>
      <c r="H30" s="46">
        <f t="shared" si="4"/>
        <v>0</v>
      </c>
      <c r="I30" s="270">
        <v>0.96160558464223389</v>
      </c>
      <c r="J30" s="271">
        <v>3.8394415357766144E-2</v>
      </c>
      <c r="K30" s="272">
        <v>0</v>
      </c>
      <c r="L30" s="380">
        <v>9.7200000000000006</v>
      </c>
      <c r="M30" s="44">
        <f t="shared" si="5"/>
        <v>1361</v>
      </c>
      <c r="N30" s="42">
        <f t="shared" si="6"/>
        <v>44</v>
      </c>
      <c r="O30" s="46">
        <f t="shared" si="7"/>
        <v>539</v>
      </c>
      <c r="P30" s="270">
        <v>0.7</v>
      </c>
      <c r="Q30" s="271">
        <v>2.2641509433962263E-2</v>
      </c>
      <c r="R30" s="272">
        <v>0.27735849056603773</v>
      </c>
      <c r="S30" s="380"/>
      <c r="T30" s="444">
        <v>1685.3161941959281</v>
      </c>
      <c r="U30" s="445">
        <v>1722.5011066657314</v>
      </c>
      <c r="V30" s="446">
        <v>2616.1385192464904</v>
      </c>
      <c r="W30" s="246">
        <v>0.35618674502122105</v>
      </c>
      <c r="X30" s="247">
        <v>0.27326150832517138</v>
      </c>
      <c r="Y30" s="248">
        <v>0.37055174665360757</v>
      </c>
    </row>
    <row r="31" spans="1:25">
      <c r="A31" s="47" t="s">
        <v>102</v>
      </c>
      <c r="B31" s="48" t="s">
        <v>140</v>
      </c>
      <c r="C31" s="49">
        <v>366.3</v>
      </c>
      <c r="D31" s="50">
        <v>369.4</v>
      </c>
      <c r="E31" s="381">
        <v>9.2799999999999994</v>
      </c>
      <c r="F31" s="43">
        <f t="shared" si="2"/>
        <v>974</v>
      </c>
      <c r="G31" s="41">
        <f t="shared" si="3"/>
        <v>16</v>
      </c>
      <c r="H31" s="45">
        <f t="shared" si="4"/>
        <v>0</v>
      </c>
      <c r="I31" s="273">
        <v>0.98429319371727753</v>
      </c>
      <c r="J31" s="274">
        <v>1.5706806282722512E-2</v>
      </c>
      <c r="K31" s="275">
        <v>0</v>
      </c>
      <c r="L31" s="381">
        <v>9.7200000000000006</v>
      </c>
      <c r="M31" s="43">
        <f t="shared" si="5"/>
        <v>1361</v>
      </c>
      <c r="N31" s="41">
        <f t="shared" si="6"/>
        <v>44</v>
      </c>
      <c r="O31" s="45">
        <f t="shared" si="7"/>
        <v>539</v>
      </c>
      <c r="P31" s="273">
        <v>0.7</v>
      </c>
      <c r="Q31" s="274">
        <v>2.2641509433962263E-2</v>
      </c>
      <c r="R31" s="275">
        <v>0.27735849056603773</v>
      </c>
      <c r="S31" s="381"/>
      <c r="T31" s="441">
        <v>1685.3161941959281</v>
      </c>
      <c r="U31" s="442">
        <v>1722.5011066657314</v>
      </c>
      <c r="V31" s="443">
        <v>2755.2820626818839</v>
      </c>
      <c r="W31" s="249">
        <v>0.35618674502122105</v>
      </c>
      <c r="X31" s="250">
        <v>0.27326150832517138</v>
      </c>
      <c r="Y31" s="251">
        <v>0.37055174665360757</v>
      </c>
    </row>
    <row r="32" spans="1:25">
      <c r="A32" s="34" t="s">
        <v>103</v>
      </c>
      <c r="B32" s="37" t="s">
        <v>141</v>
      </c>
      <c r="C32" s="40">
        <v>369.4</v>
      </c>
      <c r="D32" s="38">
        <v>371.52</v>
      </c>
      <c r="E32" s="380">
        <v>9.2799999999999994</v>
      </c>
      <c r="F32" s="44">
        <f t="shared" si="2"/>
        <v>974</v>
      </c>
      <c r="G32" s="42">
        <f t="shared" si="3"/>
        <v>16</v>
      </c>
      <c r="H32" s="46">
        <f t="shared" si="4"/>
        <v>0</v>
      </c>
      <c r="I32" s="270">
        <v>0.98429319371727753</v>
      </c>
      <c r="J32" s="271">
        <v>1.5706806282722512E-2</v>
      </c>
      <c r="K32" s="272">
        <v>0</v>
      </c>
      <c r="L32" s="380">
        <v>9.7200000000000006</v>
      </c>
      <c r="M32" s="44">
        <f t="shared" si="5"/>
        <v>1361</v>
      </c>
      <c r="N32" s="42">
        <f t="shared" si="6"/>
        <v>44</v>
      </c>
      <c r="O32" s="46">
        <f t="shared" si="7"/>
        <v>539</v>
      </c>
      <c r="P32" s="270">
        <v>0.7</v>
      </c>
      <c r="Q32" s="271">
        <v>2.2641509433962263E-2</v>
      </c>
      <c r="R32" s="272">
        <v>0.27735849056603773</v>
      </c>
      <c r="S32" s="380"/>
      <c r="T32" s="444">
        <v>1685.3161941959281</v>
      </c>
      <c r="U32" s="445">
        <v>1722.5011066657314</v>
      </c>
      <c r="V32" s="446">
        <v>2756.4815759873613</v>
      </c>
      <c r="W32" s="246">
        <v>0.35618674502122105</v>
      </c>
      <c r="X32" s="247">
        <v>0.27326150832517138</v>
      </c>
      <c r="Y32" s="248">
        <v>0.37055174665360757</v>
      </c>
    </row>
    <row r="33" spans="1:25">
      <c r="A33" s="34" t="s">
        <v>104</v>
      </c>
      <c r="B33" s="37" t="s">
        <v>142</v>
      </c>
      <c r="C33" s="40">
        <v>371.52</v>
      </c>
      <c r="D33" s="38">
        <v>375.86</v>
      </c>
      <c r="E33" s="380">
        <v>9.2799999999999994</v>
      </c>
      <c r="F33" s="44">
        <f t="shared" si="2"/>
        <v>963</v>
      </c>
      <c r="G33" s="42">
        <f t="shared" si="3"/>
        <v>26</v>
      </c>
      <c r="H33" s="46">
        <f t="shared" si="4"/>
        <v>0</v>
      </c>
      <c r="I33" s="270">
        <v>0.97382198952879584</v>
      </c>
      <c r="J33" s="271">
        <v>2.6178010471204188E-2</v>
      </c>
      <c r="K33" s="272">
        <v>0</v>
      </c>
      <c r="L33" s="380">
        <v>9.7200000000000006</v>
      </c>
      <c r="M33" s="44">
        <f t="shared" si="5"/>
        <v>1361</v>
      </c>
      <c r="N33" s="42">
        <f t="shared" si="6"/>
        <v>44</v>
      </c>
      <c r="O33" s="46">
        <f t="shared" si="7"/>
        <v>539</v>
      </c>
      <c r="P33" s="270">
        <v>0.7</v>
      </c>
      <c r="Q33" s="271">
        <v>2.2641509433962263E-2</v>
      </c>
      <c r="R33" s="272">
        <v>0.27735849056603773</v>
      </c>
      <c r="S33" s="380"/>
      <c r="T33" s="444">
        <v>1685.3161941959281</v>
      </c>
      <c r="U33" s="445">
        <v>1613.3453958672762</v>
      </c>
      <c r="V33" s="446">
        <v>2756.4815759873613</v>
      </c>
      <c r="W33" s="246">
        <v>0.35618674502122105</v>
      </c>
      <c r="X33" s="247">
        <v>0.27326150832517138</v>
      </c>
      <c r="Y33" s="248">
        <v>0.37055174665360757</v>
      </c>
    </row>
    <row r="34" spans="1:25">
      <c r="A34" s="34" t="s">
        <v>105</v>
      </c>
      <c r="B34" s="37" t="s">
        <v>143</v>
      </c>
      <c r="C34" s="40">
        <v>375.86</v>
      </c>
      <c r="D34" s="38">
        <v>379.03</v>
      </c>
      <c r="E34" s="380">
        <v>9.2799999999999994</v>
      </c>
      <c r="F34" s="44">
        <f t="shared" si="2"/>
        <v>963</v>
      </c>
      <c r="G34" s="42">
        <f t="shared" si="3"/>
        <v>26</v>
      </c>
      <c r="H34" s="46">
        <f t="shared" si="4"/>
        <v>0</v>
      </c>
      <c r="I34" s="270">
        <v>0.97382198952879584</v>
      </c>
      <c r="J34" s="271">
        <v>2.6178010471204188E-2</v>
      </c>
      <c r="K34" s="272">
        <v>0</v>
      </c>
      <c r="L34" s="380">
        <v>9.7200000000000006</v>
      </c>
      <c r="M34" s="44">
        <f t="shared" si="5"/>
        <v>1361</v>
      </c>
      <c r="N34" s="42">
        <f t="shared" si="6"/>
        <v>44</v>
      </c>
      <c r="O34" s="46">
        <f t="shared" si="7"/>
        <v>539</v>
      </c>
      <c r="P34" s="270">
        <v>0.7</v>
      </c>
      <c r="Q34" s="271">
        <v>2.2641509433962263E-2</v>
      </c>
      <c r="R34" s="272">
        <v>0.27735849056603773</v>
      </c>
      <c r="S34" s="380"/>
      <c r="T34" s="444">
        <v>1686.5157075014056</v>
      </c>
      <c r="U34" s="445">
        <v>1297.8733965266863</v>
      </c>
      <c r="V34" s="446">
        <v>2870.4353400077266</v>
      </c>
      <c r="W34" s="246">
        <v>0.35618674502122105</v>
      </c>
      <c r="X34" s="247">
        <v>0.27326150832517138</v>
      </c>
      <c r="Y34" s="248">
        <v>0.37055174665360757</v>
      </c>
    </row>
    <row r="35" spans="1:25">
      <c r="A35" s="47" t="s">
        <v>106</v>
      </c>
      <c r="B35" s="48" t="s">
        <v>144</v>
      </c>
      <c r="C35" s="49">
        <v>379.03</v>
      </c>
      <c r="D35" s="50">
        <v>381.56</v>
      </c>
      <c r="E35" s="381">
        <v>9.2799999999999994</v>
      </c>
      <c r="F35" s="43">
        <f t="shared" si="2"/>
        <v>963</v>
      </c>
      <c r="G35" s="41">
        <f t="shared" si="3"/>
        <v>26</v>
      </c>
      <c r="H35" s="45">
        <f t="shared" si="4"/>
        <v>0</v>
      </c>
      <c r="I35" s="273">
        <v>0.97382198952879584</v>
      </c>
      <c r="J35" s="274">
        <v>2.6178010471204188E-2</v>
      </c>
      <c r="K35" s="275">
        <v>0</v>
      </c>
      <c r="L35" s="381">
        <v>9.7200000000000006</v>
      </c>
      <c r="M35" s="43">
        <f t="shared" si="5"/>
        <v>1361</v>
      </c>
      <c r="N35" s="41">
        <f t="shared" si="6"/>
        <v>44</v>
      </c>
      <c r="O35" s="45">
        <f t="shared" si="7"/>
        <v>539</v>
      </c>
      <c r="P35" s="273">
        <v>0.7</v>
      </c>
      <c r="Q35" s="274">
        <v>2.2641509433962263E-2</v>
      </c>
      <c r="R35" s="275">
        <v>0.27735849056603773</v>
      </c>
      <c r="S35" s="381"/>
      <c r="T35" s="441">
        <v>1974.3989008160124</v>
      </c>
      <c r="U35" s="442">
        <v>1295.4743699157311</v>
      </c>
      <c r="V35" s="443">
        <v>2893.2260928117998</v>
      </c>
      <c r="W35" s="249">
        <v>0.35618674502122105</v>
      </c>
      <c r="X35" s="250">
        <v>0.27326150832517138</v>
      </c>
      <c r="Y35" s="251">
        <v>0.37055174665360757</v>
      </c>
    </row>
    <row r="36" spans="1:25">
      <c r="A36" s="34" t="s">
        <v>107</v>
      </c>
      <c r="B36" s="37" t="s">
        <v>145</v>
      </c>
      <c r="C36" s="40">
        <v>381.56</v>
      </c>
      <c r="D36" s="38">
        <v>385.32</v>
      </c>
      <c r="E36" s="380">
        <v>9.2799999999999994</v>
      </c>
      <c r="F36" s="44">
        <f t="shared" si="2"/>
        <v>963</v>
      </c>
      <c r="G36" s="42">
        <f t="shared" si="3"/>
        <v>26</v>
      </c>
      <c r="H36" s="46">
        <f t="shared" si="4"/>
        <v>0</v>
      </c>
      <c r="I36" s="270">
        <v>0.97382198952879584</v>
      </c>
      <c r="J36" s="271">
        <v>2.6178010471204188E-2</v>
      </c>
      <c r="K36" s="272">
        <v>0</v>
      </c>
      <c r="L36" s="380">
        <v>9.7200000000000006</v>
      </c>
      <c r="M36" s="44">
        <f t="shared" si="5"/>
        <v>1360</v>
      </c>
      <c r="N36" s="42">
        <f t="shared" si="6"/>
        <v>44</v>
      </c>
      <c r="O36" s="46">
        <f t="shared" si="7"/>
        <v>540</v>
      </c>
      <c r="P36" s="270">
        <v>0.69962335216572502</v>
      </c>
      <c r="Q36" s="271">
        <v>2.2598870056497175E-2</v>
      </c>
      <c r="R36" s="272">
        <v>0.27777777777777779</v>
      </c>
      <c r="S36" s="380"/>
      <c r="T36" s="444">
        <v>1974.3989008160124</v>
      </c>
      <c r="U36" s="445">
        <v>1295.4743699157311</v>
      </c>
      <c r="V36" s="446">
        <v>2893.2260928117998</v>
      </c>
      <c r="W36" s="246">
        <v>0.3864750081672656</v>
      </c>
      <c r="X36" s="247">
        <v>0.2427311336164652</v>
      </c>
      <c r="Y36" s="248">
        <v>0.3707938582162692</v>
      </c>
    </row>
    <row r="37" spans="1:25">
      <c r="A37" s="34" t="s">
        <v>108</v>
      </c>
      <c r="B37" s="37" t="s">
        <v>146</v>
      </c>
      <c r="C37" s="40">
        <v>385.32</v>
      </c>
      <c r="D37" s="38">
        <v>392.55</v>
      </c>
      <c r="E37" s="380">
        <v>26.28</v>
      </c>
      <c r="F37" s="44">
        <f t="shared" si="2"/>
        <v>1953</v>
      </c>
      <c r="G37" s="42">
        <f t="shared" si="3"/>
        <v>623</v>
      </c>
      <c r="H37" s="46">
        <f t="shared" si="4"/>
        <v>225</v>
      </c>
      <c r="I37" s="270">
        <v>0.69718875502008038</v>
      </c>
      <c r="J37" s="271">
        <v>0.22248995983935743</v>
      </c>
      <c r="K37" s="272">
        <v>8.0321285140562249E-2</v>
      </c>
      <c r="L37" s="380">
        <v>9.7200000000000006</v>
      </c>
      <c r="M37" s="44">
        <f t="shared" si="5"/>
        <v>1360</v>
      </c>
      <c r="N37" s="42">
        <f t="shared" si="6"/>
        <v>44</v>
      </c>
      <c r="O37" s="46">
        <f t="shared" si="7"/>
        <v>540</v>
      </c>
      <c r="P37" s="270">
        <v>0.69962335216572502</v>
      </c>
      <c r="Q37" s="271">
        <v>2.2598870056497175E-2</v>
      </c>
      <c r="R37" s="272">
        <v>0.27777777777777779</v>
      </c>
      <c r="S37" s="380"/>
      <c r="T37" s="444">
        <v>1510.1872515962089</v>
      </c>
      <c r="U37" s="445">
        <v>1302.6714497485964</v>
      </c>
      <c r="V37" s="446">
        <v>2910.0192790884848</v>
      </c>
      <c r="W37" s="246">
        <v>0.3864750081672656</v>
      </c>
      <c r="X37" s="247">
        <v>0.2427311336164652</v>
      </c>
      <c r="Y37" s="248">
        <v>0.3707938582162692</v>
      </c>
    </row>
    <row r="38" spans="1:25">
      <c r="A38" s="34" t="s">
        <v>109</v>
      </c>
      <c r="B38" s="37" t="s">
        <v>147</v>
      </c>
      <c r="C38" s="40">
        <v>392.55</v>
      </c>
      <c r="D38" s="38">
        <v>396.16</v>
      </c>
      <c r="E38" s="380">
        <v>26.28</v>
      </c>
      <c r="F38" s="44">
        <f t="shared" si="2"/>
        <v>1952</v>
      </c>
      <c r="G38" s="42">
        <f t="shared" si="3"/>
        <v>625</v>
      </c>
      <c r="H38" s="46">
        <f t="shared" si="4"/>
        <v>225</v>
      </c>
      <c r="I38" s="270">
        <v>0.6966292134831461</v>
      </c>
      <c r="J38" s="271">
        <v>0.2231139646869984</v>
      </c>
      <c r="K38" s="272">
        <v>8.0256821829855537E-2</v>
      </c>
      <c r="L38" s="380">
        <v>9.7200000000000006</v>
      </c>
      <c r="M38" s="44">
        <f t="shared" si="5"/>
        <v>1360</v>
      </c>
      <c r="N38" s="42">
        <f t="shared" si="6"/>
        <v>44</v>
      </c>
      <c r="O38" s="46">
        <f t="shared" si="7"/>
        <v>540</v>
      </c>
      <c r="P38" s="270">
        <v>0.69962335216572502</v>
      </c>
      <c r="Q38" s="271">
        <v>2.2598870056497175E-2</v>
      </c>
      <c r="R38" s="272">
        <v>0.27777777777777779</v>
      </c>
      <c r="S38" s="380"/>
      <c r="T38" s="444">
        <v>1501.7906584578661</v>
      </c>
      <c r="U38" s="445">
        <v>1664.92446800281</v>
      </c>
      <c r="V38" s="446">
        <v>2993.9852104719121</v>
      </c>
      <c r="W38" s="246">
        <v>0.40463749183540171</v>
      </c>
      <c r="X38" s="247">
        <v>0.22468974526453298</v>
      </c>
      <c r="Y38" s="248">
        <v>0.37067276290006529</v>
      </c>
    </row>
    <row r="39" spans="1:25">
      <c r="A39" s="47" t="s">
        <v>110</v>
      </c>
      <c r="B39" s="48" t="s">
        <v>148</v>
      </c>
      <c r="C39" s="49">
        <v>396.16</v>
      </c>
      <c r="D39" s="50">
        <v>403.66</v>
      </c>
      <c r="E39" s="381">
        <v>26.28</v>
      </c>
      <c r="F39" s="43">
        <f t="shared" si="2"/>
        <v>1950</v>
      </c>
      <c r="G39" s="41">
        <f t="shared" si="3"/>
        <v>627</v>
      </c>
      <c r="H39" s="45">
        <f t="shared" si="4"/>
        <v>225</v>
      </c>
      <c r="I39" s="273">
        <v>0.6960705693664796</v>
      </c>
      <c r="J39" s="274">
        <v>0.22373696872493987</v>
      </c>
      <c r="K39" s="275">
        <v>8.0192461908580592E-2</v>
      </c>
      <c r="L39" s="381">
        <v>9.7200000000000006</v>
      </c>
      <c r="M39" s="43">
        <f t="shared" si="5"/>
        <v>1360</v>
      </c>
      <c r="N39" s="41">
        <f t="shared" si="6"/>
        <v>44</v>
      </c>
      <c r="O39" s="45">
        <f t="shared" si="7"/>
        <v>540</v>
      </c>
      <c r="P39" s="273">
        <v>0.69962335216572502</v>
      </c>
      <c r="Q39" s="274">
        <v>2.2598870056497175E-2</v>
      </c>
      <c r="R39" s="275">
        <v>0.27777777777777779</v>
      </c>
      <c r="S39" s="381"/>
      <c r="T39" s="441">
        <v>1501.7906584578661</v>
      </c>
      <c r="U39" s="442">
        <v>1664.92446800281</v>
      </c>
      <c r="V39" s="443">
        <v>2993.9852104719121</v>
      </c>
      <c r="W39" s="249">
        <v>0.40463749183540171</v>
      </c>
      <c r="X39" s="250">
        <v>0.22468974526453298</v>
      </c>
      <c r="Y39" s="251">
        <v>0.37067276290006529</v>
      </c>
    </row>
    <row r="40" spans="1:25">
      <c r="A40" s="478" t="s">
        <v>1160</v>
      </c>
      <c r="B40" s="477" t="s">
        <v>1159</v>
      </c>
      <c r="C40" s="40">
        <v>403.66</v>
      </c>
      <c r="D40" s="38">
        <v>414.13</v>
      </c>
      <c r="E40" s="380">
        <v>26.28</v>
      </c>
      <c r="F40" s="44">
        <f t="shared" si="2"/>
        <v>1950</v>
      </c>
      <c r="G40" s="42">
        <f t="shared" si="3"/>
        <v>627</v>
      </c>
      <c r="H40" s="46">
        <f t="shared" si="4"/>
        <v>225</v>
      </c>
      <c r="I40" s="270">
        <v>0.6960705693664796</v>
      </c>
      <c r="J40" s="271">
        <v>0.22373696872493987</v>
      </c>
      <c r="K40" s="272">
        <v>8.0192461908580592E-2</v>
      </c>
      <c r="L40" s="380">
        <v>9.7200000000000006</v>
      </c>
      <c r="M40" s="44">
        <f t="shared" si="5"/>
        <v>1360</v>
      </c>
      <c r="N40" s="42">
        <f t="shared" si="6"/>
        <v>44</v>
      </c>
      <c r="O40" s="46">
        <f t="shared" si="7"/>
        <v>540</v>
      </c>
      <c r="P40" s="270">
        <v>0.69962335216572502</v>
      </c>
      <c r="Q40" s="271">
        <v>2.2598870056497175E-2</v>
      </c>
      <c r="R40" s="272">
        <v>0.27777777777777779</v>
      </c>
      <c r="S40" s="380"/>
      <c r="T40" s="444">
        <v>1405.8295940196638</v>
      </c>
      <c r="U40" s="445">
        <v>1668.5230079192427</v>
      </c>
      <c r="V40" s="446">
        <v>3001.1822903047773</v>
      </c>
      <c r="W40" s="246">
        <v>0.3468189233278956</v>
      </c>
      <c r="X40" s="247">
        <v>0.28287112561174549</v>
      </c>
      <c r="Y40" s="248">
        <v>0.37030995106035891</v>
      </c>
    </row>
    <row r="41" spans="1:25">
      <c r="A41" s="34" t="s">
        <v>111</v>
      </c>
      <c r="B41" s="37" t="s">
        <v>149</v>
      </c>
      <c r="C41" s="40">
        <v>414.13</v>
      </c>
      <c r="D41" s="38">
        <v>425.29</v>
      </c>
      <c r="E41" s="380">
        <v>26.28</v>
      </c>
      <c r="F41" s="44">
        <f t="shared" si="2"/>
        <v>1952</v>
      </c>
      <c r="G41" s="42">
        <f t="shared" si="3"/>
        <v>623</v>
      </c>
      <c r="H41" s="46">
        <f t="shared" si="4"/>
        <v>227</v>
      </c>
      <c r="I41" s="270">
        <v>0.6966292134831461</v>
      </c>
      <c r="J41" s="271">
        <v>0.22231139646869985</v>
      </c>
      <c r="K41" s="272">
        <v>8.1059390048154087E-2</v>
      </c>
      <c r="L41" s="380">
        <v>9.7200000000000006</v>
      </c>
      <c r="M41" s="44">
        <f t="shared" si="5"/>
        <v>1328</v>
      </c>
      <c r="N41" s="42">
        <f t="shared" si="6"/>
        <v>77</v>
      </c>
      <c r="O41" s="46">
        <f t="shared" si="7"/>
        <v>539</v>
      </c>
      <c r="P41" s="270">
        <v>0.68297271872060206</v>
      </c>
      <c r="Q41" s="271">
        <v>3.9510818438381938E-2</v>
      </c>
      <c r="R41" s="272">
        <v>0.277516462841016</v>
      </c>
      <c r="S41" s="380"/>
      <c r="T41" s="444">
        <v>1407.0291073251415</v>
      </c>
      <c r="U41" s="445">
        <v>1668.5230079192427</v>
      </c>
      <c r="V41" s="446">
        <v>2751.6835227654515</v>
      </c>
      <c r="W41" s="246">
        <v>0.34659276165634167</v>
      </c>
      <c r="X41" s="247">
        <v>0.34854907075317898</v>
      </c>
      <c r="Y41" s="248">
        <v>0.30485816759047929</v>
      </c>
    </row>
    <row r="42" spans="1:25">
      <c r="A42" s="47" t="s">
        <v>112</v>
      </c>
      <c r="B42" s="48" t="s">
        <v>150</v>
      </c>
      <c r="C42" s="49">
        <v>425.29</v>
      </c>
      <c r="D42" s="50">
        <v>432.22</v>
      </c>
      <c r="E42" s="381">
        <v>26.28</v>
      </c>
      <c r="F42" s="43">
        <f t="shared" si="2"/>
        <v>2050</v>
      </c>
      <c r="G42" s="41">
        <f t="shared" si="3"/>
        <v>522</v>
      </c>
      <c r="H42" s="45">
        <f t="shared" si="4"/>
        <v>229</v>
      </c>
      <c r="I42" s="273">
        <v>0.7319422150882825</v>
      </c>
      <c r="J42" s="274">
        <v>0.18619582664526485</v>
      </c>
      <c r="K42" s="275">
        <v>8.186195826645265E-2</v>
      </c>
      <c r="L42" s="381">
        <v>9.7200000000000006</v>
      </c>
      <c r="M42" s="43">
        <f t="shared" si="5"/>
        <v>1328</v>
      </c>
      <c r="N42" s="41">
        <f t="shared" si="6"/>
        <v>77</v>
      </c>
      <c r="O42" s="45">
        <f t="shared" si="7"/>
        <v>539</v>
      </c>
      <c r="P42" s="273">
        <v>0.68297271872060206</v>
      </c>
      <c r="Q42" s="274">
        <v>3.9510818438381938E-2</v>
      </c>
      <c r="R42" s="275">
        <v>0.277516462841016</v>
      </c>
      <c r="S42" s="381"/>
      <c r="T42" s="441">
        <v>1405.8295940196638</v>
      </c>
      <c r="U42" s="442">
        <v>2016.381866507726</v>
      </c>
      <c r="V42" s="443">
        <v>2752.8830360709289</v>
      </c>
      <c r="W42" s="249">
        <v>0.34659276165634167</v>
      </c>
      <c r="X42" s="250">
        <v>0.34854907075317898</v>
      </c>
      <c r="Y42" s="251">
        <v>0.30485816759047929</v>
      </c>
    </row>
    <row r="43" spans="1:25">
      <c r="A43" s="34" t="s">
        <v>113</v>
      </c>
      <c r="B43" s="37" t="s">
        <v>151</v>
      </c>
      <c r="C43" s="40">
        <v>432.22</v>
      </c>
      <c r="D43" s="38">
        <v>440.53</v>
      </c>
      <c r="E43" s="380">
        <v>26.28</v>
      </c>
      <c r="F43" s="44">
        <f t="shared" si="2"/>
        <v>2157</v>
      </c>
      <c r="G43" s="42">
        <f t="shared" si="3"/>
        <v>501</v>
      </c>
      <c r="H43" s="46">
        <f t="shared" si="4"/>
        <v>144</v>
      </c>
      <c r="I43" s="270">
        <v>0.76984763432237369</v>
      </c>
      <c r="J43" s="271">
        <v>0.17882919005613473</v>
      </c>
      <c r="K43" s="272">
        <v>5.1323175621491579E-2</v>
      </c>
      <c r="L43" s="380">
        <v>9.7200000000000006</v>
      </c>
      <c r="M43" s="44">
        <f t="shared" si="5"/>
        <v>1328</v>
      </c>
      <c r="N43" s="42">
        <f t="shared" si="6"/>
        <v>77</v>
      </c>
      <c r="O43" s="46">
        <f t="shared" si="7"/>
        <v>539</v>
      </c>
      <c r="P43" s="270">
        <v>0.68297271872060206</v>
      </c>
      <c r="Q43" s="271">
        <v>3.9510818438381938E-2</v>
      </c>
      <c r="R43" s="272">
        <v>0.277516462841016</v>
      </c>
      <c r="S43" s="380"/>
      <c r="T43" s="444">
        <v>1405.8295940196638</v>
      </c>
      <c r="U43" s="445">
        <v>1949.2091214009845</v>
      </c>
      <c r="V43" s="446">
        <v>2755.2820626818839</v>
      </c>
      <c r="W43" s="246">
        <v>0.34659276165634167</v>
      </c>
      <c r="X43" s="247">
        <v>0.34854907075317898</v>
      </c>
      <c r="Y43" s="248">
        <v>0.30485816759047929</v>
      </c>
    </row>
    <row r="44" spans="1:25">
      <c r="A44" s="478" t="s">
        <v>1161</v>
      </c>
      <c r="B44" s="477" t="s">
        <v>1162</v>
      </c>
      <c r="C44" s="40">
        <v>440.53</v>
      </c>
      <c r="D44" s="38">
        <v>452.41</v>
      </c>
      <c r="E44" s="380">
        <v>26.28</v>
      </c>
      <c r="F44" s="44">
        <f t="shared" si="2"/>
        <v>2157</v>
      </c>
      <c r="G44" s="42">
        <f t="shared" si="3"/>
        <v>496</v>
      </c>
      <c r="H44" s="46">
        <f t="shared" si="4"/>
        <v>148</v>
      </c>
      <c r="I44" s="270">
        <v>0.76984763432237369</v>
      </c>
      <c r="J44" s="271">
        <v>0.17722534081796312</v>
      </c>
      <c r="K44" s="272">
        <v>5.2927024859663191E-2</v>
      </c>
      <c r="L44" s="380">
        <v>9.7200000000000006</v>
      </c>
      <c r="M44" s="44">
        <f t="shared" si="5"/>
        <v>1328</v>
      </c>
      <c r="N44" s="42">
        <f t="shared" si="6"/>
        <v>77</v>
      </c>
      <c r="O44" s="46">
        <f t="shared" si="7"/>
        <v>539</v>
      </c>
      <c r="P44" s="270">
        <v>0.68297271872060206</v>
      </c>
      <c r="Q44" s="271">
        <v>3.9510818438381938E-2</v>
      </c>
      <c r="R44" s="272">
        <v>0.277516462841016</v>
      </c>
      <c r="S44" s="380"/>
      <c r="T44" s="444">
        <v>1407.0291073251415</v>
      </c>
      <c r="U44" s="445">
        <v>1948.0096080955068</v>
      </c>
      <c r="V44" s="446">
        <v>2822.4548077886257</v>
      </c>
      <c r="W44" s="246">
        <v>0.34659276165634167</v>
      </c>
      <c r="X44" s="247">
        <v>0.34854907075317898</v>
      </c>
      <c r="Y44" s="248">
        <v>0.30485816759047929</v>
      </c>
    </row>
    <row r="45" spans="1:25">
      <c r="A45" s="475" t="s">
        <v>1164</v>
      </c>
      <c r="B45" s="476" t="s">
        <v>1163</v>
      </c>
      <c r="C45" s="49">
        <v>452.41</v>
      </c>
      <c r="D45" s="50">
        <v>461.93</v>
      </c>
      <c r="E45" s="381">
        <v>26.28</v>
      </c>
      <c r="F45" s="43">
        <f t="shared" si="2"/>
        <v>2157</v>
      </c>
      <c r="G45" s="41">
        <f t="shared" si="3"/>
        <v>496</v>
      </c>
      <c r="H45" s="45">
        <f t="shared" si="4"/>
        <v>148</v>
      </c>
      <c r="I45" s="273">
        <v>0.76984763432237369</v>
      </c>
      <c r="J45" s="274">
        <v>0.17722534081796312</v>
      </c>
      <c r="K45" s="275">
        <v>5.2927024859663191E-2</v>
      </c>
      <c r="L45" s="381">
        <v>9.7200000000000006</v>
      </c>
      <c r="M45" s="43">
        <f t="shared" si="5"/>
        <v>1328</v>
      </c>
      <c r="N45" s="41">
        <f t="shared" si="6"/>
        <v>77</v>
      </c>
      <c r="O45" s="45">
        <f t="shared" si="7"/>
        <v>539</v>
      </c>
      <c r="P45" s="273">
        <v>0.68297271872060206</v>
      </c>
      <c r="Q45" s="274">
        <v>3.9510818438381938E-2</v>
      </c>
      <c r="R45" s="275">
        <v>0.277516462841016</v>
      </c>
      <c r="S45" s="381"/>
      <c r="T45" s="441">
        <v>1407.0291073251415</v>
      </c>
      <c r="U45" s="442">
        <v>1946.8100947900293</v>
      </c>
      <c r="V45" s="443">
        <v>2786.4694086242994</v>
      </c>
      <c r="W45" s="249">
        <v>0.28207639569049953</v>
      </c>
      <c r="X45" s="250">
        <v>0.3486777668952008</v>
      </c>
      <c r="Y45" s="251">
        <v>0.36924583741429973</v>
      </c>
    </row>
    <row r="46" spans="1:25">
      <c r="A46" s="55" t="s">
        <v>114</v>
      </c>
      <c r="B46" s="56" t="s">
        <v>152</v>
      </c>
      <c r="C46" s="57">
        <v>461.93</v>
      </c>
      <c r="D46" s="58">
        <v>471.25</v>
      </c>
      <c r="E46" s="382">
        <f>144+26.28</f>
        <v>170.28</v>
      </c>
      <c r="F46" s="44">
        <f t="shared" si="2"/>
        <v>12418</v>
      </c>
      <c r="G46" s="42">
        <f t="shared" si="3"/>
        <v>3926</v>
      </c>
      <c r="H46" s="46">
        <f t="shared" si="4"/>
        <v>1808</v>
      </c>
      <c r="I46" s="276">
        <v>0.68411144578313254</v>
      </c>
      <c r="J46" s="277">
        <v>0.21630271084337349</v>
      </c>
      <c r="K46" s="278">
        <v>9.9585843373493979E-2</v>
      </c>
      <c r="L46" s="382">
        <v>9.7200000000000006</v>
      </c>
      <c r="M46" s="44">
        <f t="shared" si="5"/>
        <v>1325</v>
      </c>
      <c r="N46" s="42">
        <f t="shared" si="6"/>
        <v>79</v>
      </c>
      <c r="O46" s="46">
        <f t="shared" si="7"/>
        <v>540</v>
      </c>
      <c r="P46" s="276">
        <v>0.68173258003766479</v>
      </c>
      <c r="Q46" s="277">
        <v>4.0489642184557438E-2</v>
      </c>
      <c r="R46" s="278">
        <v>0.27777777777777779</v>
      </c>
      <c r="S46" s="382"/>
      <c r="T46" s="444">
        <v>1403.4305674087088</v>
      </c>
      <c r="U46" s="445">
        <v>1983.9950072598328</v>
      </c>
      <c r="V46" s="446">
        <v>2786.4694086242994</v>
      </c>
      <c r="W46" s="252">
        <v>0.28207639569049953</v>
      </c>
      <c r="X46" s="253">
        <v>0.3486777668952008</v>
      </c>
      <c r="Y46" s="254">
        <v>0.36924583741429973</v>
      </c>
    </row>
    <row r="47" spans="1:25">
      <c r="A47" s="54"/>
      <c r="B47" s="54"/>
      <c r="C47" s="54"/>
      <c r="D47" s="54"/>
      <c r="E47" s="54"/>
      <c r="F47" s="54"/>
      <c r="G47" s="54"/>
      <c r="H47" s="54"/>
      <c r="I47" s="54"/>
      <c r="J47" s="54"/>
      <c r="K47" s="54"/>
      <c r="L47" s="54"/>
      <c r="M47" s="54"/>
      <c r="N47" s="54"/>
      <c r="O47" s="54"/>
      <c r="P47" s="54"/>
      <c r="Q47" s="54"/>
      <c r="R47" s="54"/>
      <c r="S47" s="54"/>
      <c r="T47" s="54"/>
      <c r="U47" s="54"/>
      <c r="V47" s="54"/>
      <c r="W47" s="54"/>
      <c r="X47" s="54"/>
      <c r="Y47" s="54"/>
    </row>
  </sheetData>
  <mergeCells count="12">
    <mergeCell ref="L3:R3"/>
    <mergeCell ref="S3:Y3"/>
    <mergeCell ref="A1:Z1"/>
    <mergeCell ref="A4:B4"/>
    <mergeCell ref="A2:B2"/>
    <mergeCell ref="Z2:Z4"/>
    <mergeCell ref="E2:K2"/>
    <mergeCell ref="L2:R2"/>
    <mergeCell ref="S2:Y2"/>
    <mergeCell ref="C2:D3"/>
    <mergeCell ref="A3:B3"/>
    <mergeCell ref="E3:K3"/>
  </mergeCells>
  <hyperlinks>
    <hyperlink ref="A2:B2" location="OVERSIKT!A1" display="OVERSIKT"/>
    <hyperlink ref="Z2:Z4" location="togtyper!A1" display="togtyper"/>
  </hyperlink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S16"/>
  <sheetViews>
    <sheetView showGridLines="0" zoomScaleNormal="10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8" width="5" style="28" bestFit="1" customWidth="1"/>
    <col min="9" max="11" width="6.5703125" style="28" bestFit="1" customWidth="1"/>
    <col min="12" max="12" width="9.85546875" style="28" bestFit="1" customWidth="1"/>
    <col min="13" max="13" width="6.5703125" style="28" bestFit="1" customWidth="1"/>
    <col min="14" max="14" width="5.5703125" style="28" bestFit="1" customWidth="1"/>
    <col min="15" max="15" width="6.5703125" style="28" bestFit="1" customWidth="1"/>
    <col min="16" max="18" width="5" style="28" bestFit="1" customWidth="1"/>
    <col min="19" max="16384" width="11.42578125" style="28"/>
  </cols>
  <sheetData>
    <row r="1" spans="1:19" ht="21">
      <c r="A1" s="518" t="s">
        <v>29</v>
      </c>
      <c r="B1" s="518"/>
      <c r="C1" s="518"/>
      <c r="D1" s="518"/>
      <c r="E1" s="518"/>
      <c r="F1" s="518"/>
      <c r="G1" s="518"/>
      <c r="H1" s="518"/>
      <c r="I1" s="518"/>
      <c r="J1" s="518"/>
      <c r="K1" s="518"/>
      <c r="L1" s="518"/>
      <c r="M1" s="518"/>
      <c r="N1" s="518"/>
      <c r="O1" s="518"/>
      <c r="P1" s="518"/>
      <c r="Q1" s="518"/>
      <c r="R1" s="518"/>
      <c r="S1" s="518"/>
    </row>
    <row r="2" spans="1:19" ht="15" customHeight="1">
      <c r="A2" s="520" t="s">
        <v>11</v>
      </c>
      <c r="B2" s="520"/>
      <c r="C2" s="530" t="s">
        <v>5</v>
      </c>
      <c r="D2" s="531"/>
      <c r="E2" s="522" t="s">
        <v>1111</v>
      </c>
      <c r="F2" s="523"/>
      <c r="G2" s="523"/>
      <c r="H2" s="523"/>
      <c r="I2" s="523"/>
      <c r="J2" s="523"/>
      <c r="K2" s="524"/>
      <c r="L2" s="537" t="s">
        <v>55</v>
      </c>
      <c r="M2" s="538"/>
      <c r="N2" s="538"/>
      <c r="O2" s="538"/>
      <c r="P2" s="538"/>
      <c r="Q2" s="538"/>
      <c r="R2" s="539"/>
      <c r="S2" s="521" t="s">
        <v>56</v>
      </c>
    </row>
    <row r="3" spans="1:19" ht="15" customHeight="1">
      <c r="A3" s="525" t="s">
        <v>1110</v>
      </c>
      <c r="B3" s="526"/>
      <c r="C3" s="532"/>
      <c r="D3" s="533"/>
      <c r="E3" s="527">
        <f>IFERROR(IF(MATCH(E2,TOGLENGDER!$A$2:$A$206,0),INDEX(TOGLENGDER!$B$2:$B$206,MATCH(E2,TOGLENGDER!$A$2:$A$206,0),1),0),"!feil!")</f>
        <v>106.6</v>
      </c>
      <c r="F3" s="528"/>
      <c r="G3" s="528"/>
      <c r="H3" s="528"/>
      <c r="I3" s="528"/>
      <c r="J3" s="528"/>
      <c r="K3" s="529"/>
      <c r="L3" s="527">
        <f>IFERROR(IF(MATCH(L2,TOGLENGDER!$A$2:$A$206,0),INDEX(TOGLENGDER!$B$2:$B$206,MATCH(L2,TOGLENGDER!$A$2:$A$206,0),1),0),"!feil!")</f>
        <v>750</v>
      </c>
      <c r="M3" s="528"/>
      <c r="N3" s="528"/>
      <c r="O3" s="528"/>
      <c r="P3" s="528"/>
      <c r="Q3" s="528"/>
      <c r="R3" s="529"/>
      <c r="S3" s="521"/>
    </row>
    <row r="4" spans="1:19" ht="15" customHeight="1">
      <c r="A4" s="519" t="s">
        <v>0</v>
      </c>
      <c r="B4" s="519"/>
      <c r="C4" s="29" t="s">
        <v>57</v>
      </c>
      <c r="D4" s="29" t="s">
        <v>58</v>
      </c>
      <c r="E4" s="379" t="s">
        <v>1166</v>
      </c>
      <c r="F4" s="30" t="s">
        <v>2</v>
      </c>
      <c r="G4" s="30" t="s">
        <v>3</v>
      </c>
      <c r="H4" s="30" t="s">
        <v>4</v>
      </c>
      <c r="I4" s="242" t="s">
        <v>2</v>
      </c>
      <c r="J4" s="242" t="s">
        <v>3</v>
      </c>
      <c r="K4" s="242" t="s">
        <v>4</v>
      </c>
      <c r="L4" s="379" t="s">
        <v>1166</v>
      </c>
      <c r="M4" s="62" t="s">
        <v>2</v>
      </c>
      <c r="N4" s="62" t="s">
        <v>3</v>
      </c>
      <c r="O4" s="62" t="s">
        <v>4</v>
      </c>
      <c r="P4" s="242" t="s">
        <v>2</v>
      </c>
      <c r="Q4" s="242" t="s">
        <v>3</v>
      </c>
      <c r="R4" s="242" t="s">
        <v>4</v>
      </c>
      <c r="S4" s="521"/>
    </row>
    <row r="5" spans="1:19">
      <c r="A5" s="33" t="s">
        <v>155</v>
      </c>
      <c r="B5" s="35" t="s">
        <v>167</v>
      </c>
      <c r="C5" s="39">
        <v>145.72</v>
      </c>
      <c r="D5" s="36">
        <v>141.57</v>
      </c>
      <c r="E5" s="378">
        <v>11.4</v>
      </c>
      <c r="F5" s="43">
        <f>ROUND($E5*$E$3*I5,0)</f>
        <v>978</v>
      </c>
      <c r="G5" s="41">
        <f t="shared" ref="G5:H5" si="0">ROUND($E5*$E$3*J5,0)</f>
        <v>61</v>
      </c>
      <c r="H5" s="45">
        <f t="shared" si="0"/>
        <v>176</v>
      </c>
      <c r="I5" s="243">
        <v>0.80503144654088055</v>
      </c>
      <c r="J5" s="244">
        <v>5.0314465408805034E-2</v>
      </c>
      <c r="K5" s="245">
        <v>0.14465408805031446</v>
      </c>
      <c r="L5" s="378">
        <v>0</v>
      </c>
      <c r="M5" s="63">
        <f>ROUND($L5*$L$3*P5,0)</f>
        <v>0</v>
      </c>
      <c r="N5" s="64">
        <f t="shared" ref="N5:O5" si="1">ROUND($L5*$L$3*Q5,0)</f>
        <v>0</v>
      </c>
      <c r="O5" s="67">
        <f t="shared" si="1"/>
        <v>0</v>
      </c>
      <c r="P5" s="243">
        <v>0</v>
      </c>
      <c r="Q5" s="244">
        <v>0</v>
      </c>
      <c r="R5" s="245">
        <v>0</v>
      </c>
    </row>
    <row r="6" spans="1:19">
      <c r="A6" s="34" t="s">
        <v>156</v>
      </c>
      <c r="B6" s="37" t="s">
        <v>168</v>
      </c>
      <c r="C6" s="40">
        <v>141.57</v>
      </c>
      <c r="D6" s="38">
        <v>139.85</v>
      </c>
      <c r="E6" s="380">
        <v>11.4</v>
      </c>
      <c r="F6" s="44">
        <f t="shared" ref="F6:F16" si="2">ROUND($E6*$E$3*I6,0)</f>
        <v>978</v>
      </c>
      <c r="G6" s="42">
        <f t="shared" ref="G6:G16" si="3">ROUND($E6*$E$3*J6,0)</f>
        <v>61</v>
      </c>
      <c r="H6" s="46">
        <f t="shared" ref="H6:H16" si="4">ROUND($E6*$E$3*K6,0)</f>
        <v>176</v>
      </c>
      <c r="I6" s="246">
        <v>0.80503144654088055</v>
      </c>
      <c r="J6" s="247">
        <v>5.0314465408805034E-2</v>
      </c>
      <c r="K6" s="248">
        <v>0.14465408805031446</v>
      </c>
      <c r="L6" s="380">
        <v>0</v>
      </c>
      <c r="M6" s="65">
        <f t="shared" ref="M6:M16" si="5">ROUND($L6*$L$3*P6,0)</f>
        <v>0</v>
      </c>
      <c r="N6" s="66">
        <f t="shared" ref="N6:N16" si="6">ROUND($L6*$L$3*Q6,0)</f>
        <v>0</v>
      </c>
      <c r="O6" s="68">
        <f t="shared" ref="O6:O16" si="7">ROUND($L6*$L$3*R6,0)</f>
        <v>0</v>
      </c>
      <c r="P6" s="246">
        <v>0</v>
      </c>
      <c r="Q6" s="247">
        <v>0</v>
      </c>
      <c r="R6" s="248">
        <v>0</v>
      </c>
    </row>
    <row r="7" spans="1:19">
      <c r="A7" s="34" t="s">
        <v>157</v>
      </c>
      <c r="B7" s="37" t="s">
        <v>169</v>
      </c>
      <c r="C7" s="40">
        <v>139.85</v>
      </c>
      <c r="D7" s="38">
        <v>138.53</v>
      </c>
      <c r="E7" s="380">
        <v>11.4</v>
      </c>
      <c r="F7" s="44">
        <f t="shared" si="2"/>
        <v>978</v>
      </c>
      <c r="G7" s="42">
        <f t="shared" si="3"/>
        <v>61</v>
      </c>
      <c r="H7" s="46">
        <f t="shared" si="4"/>
        <v>176</v>
      </c>
      <c r="I7" s="246">
        <v>0.80503144654088055</v>
      </c>
      <c r="J7" s="247">
        <v>5.0314465408805034E-2</v>
      </c>
      <c r="K7" s="248">
        <v>0.14465408805031446</v>
      </c>
      <c r="L7" s="380">
        <v>0</v>
      </c>
      <c r="M7" s="65">
        <f t="shared" si="5"/>
        <v>0</v>
      </c>
      <c r="N7" s="66">
        <f t="shared" si="6"/>
        <v>0</v>
      </c>
      <c r="O7" s="68">
        <f t="shared" si="7"/>
        <v>0</v>
      </c>
      <c r="P7" s="246">
        <v>0</v>
      </c>
      <c r="Q7" s="247">
        <v>0</v>
      </c>
      <c r="R7" s="248">
        <v>0</v>
      </c>
    </row>
    <row r="8" spans="1:19">
      <c r="A8" s="34" t="s">
        <v>158</v>
      </c>
      <c r="B8" s="37" t="s">
        <v>170</v>
      </c>
      <c r="C8" s="40">
        <v>138.53</v>
      </c>
      <c r="D8" s="38">
        <v>136.24</v>
      </c>
      <c r="E8" s="380">
        <v>11.4</v>
      </c>
      <c r="F8" s="44">
        <f t="shared" si="2"/>
        <v>978</v>
      </c>
      <c r="G8" s="42">
        <f t="shared" si="3"/>
        <v>61</v>
      </c>
      <c r="H8" s="46">
        <f t="shared" si="4"/>
        <v>176</v>
      </c>
      <c r="I8" s="246">
        <v>0.80503144654088055</v>
      </c>
      <c r="J8" s="247">
        <v>5.0314465408805034E-2</v>
      </c>
      <c r="K8" s="248">
        <v>0.14465408805031446</v>
      </c>
      <c r="L8" s="380">
        <v>0</v>
      </c>
      <c r="M8" s="65">
        <f t="shared" si="5"/>
        <v>0</v>
      </c>
      <c r="N8" s="66">
        <f t="shared" si="6"/>
        <v>0</v>
      </c>
      <c r="O8" s="68">
        <f t="shared" si="7"/>
        <v>0</v>
      </c>
      <c r="P8" s="246">
        <v>0</v>
      </c>
      <c r="Q8" s="247">
        <v>0</v>
      </c>
      <c r="R8" s="248">
        <v>0</v>
      </c>
    </row>
    <row r="9" spans="1:19">
      <c r="A9" s="47" t="s">
        <v>159</v>
      </c>
      <c r="B9" s="48" t="s">
        <v>171</v>
      </c>
      <c r="C9" s="49">
        <v>136.24</v>
      </c>
      <c r="D9" s="50">
        <v>140.85</v>
      </c>
      <c r="E9" s="381">
        <v>11.4</v>
      </c>
      <c r="F9" s="43">
        <f t="shared" si="2"/>
        <v>978</v>
      </c>
      <c r="G9" s="41">
        <f t="shared" si="3"/>
        <v>61</v>
      </c>
      <c r="H9" s="45">
        <f t="shared" si="4"/>
        <v>176</v>
      </c>
      <c r="I9" s="243">
        <v>0.80503144654088055</v>
      </c>
      <c r="J9" s="244">
        <v>5.0314465408805034E-2</v>
      </c>
      <c r="K9" s="245">
        <v>0.14465408805031446</v>
      </c>
      <c r="L9" s="381"/>
      <c r="M9" s="69">
        <v>1256</v>
      </c>
      <c r="N9" s="70">
        <v>679</v>
      </c>
      <c r="O9" s="71">
        <v>1849</v>
      </c>
      <c r="P9" s="249">
        <v>0.31034482758620691</v>
      </c>
      <c r="Q9" s="250">
        <v>0.1625615763546798</v>
      </c>
      <c r="R9" s="251">
        <v>0.52709359605911332</v>
      </c>
    </row>
    <row r="10" spans="1:19">
      <c r="A10" s="34" t="s">
        <v>160</v>
      </c>
      <c r="B10" s="37" t="s">
        <v>172</v>
      </c>
      <c r="C10" s="40">
        <v>140.85</v>
      </c>
      <c r="D10" s="38">
        <v>145.94999999999999</v>
      </c>
      <c r="E10" s="380">
        <v>11.4</v>
      </c>
      <c r="F10" s="44">
        <f t="shared" si="2"/>
        <v>1070</v>
      </c>
      <c r="G10" s="42">
        <f t="shared" si="3"/>
        <v>61</v>
      </c>
      <c r="H10" s="46">
        <f t="shared" si="4"/>
        <v>84</v>
      </c>
      <c r="I10" s="246">
        <v>0.88050314465408808</v>
      </c>
      <c r="J10" s="247">
        <v>5.0314465408805034E-2</v>
      </c>
      <c r="K10" s="248">
        <v>6.9182389937106917E-2</v>
      </c>
      <c r="L10" s="380"/>
      <c r="M10" s="65">
        <v>1256</v>
      </c>
      <c r="N10" s="66">
        <v>679</v>
      </c>
      <c r="O10" s="68">
        <v>1849</v>
      </c>
      <c r="P10" s="246">
        <v>0.31034482758620691</v>
      </c>
      <c r="Q10" s="247">
        <v>0.1625615763546798</v>
      </c>
      <c r="R10" s="248">
        <v>0.52709359605911332</v>
      </c>
    </row>
    <row r="11" spans="1:19">
      <c r="A11" s="34" t="s">
        <v>161</v>
      </c>
      <c r="B11" s="37" t="s">
        <v>173</v>
      </c>
      <c r="C11" s="40">
        <v>145.94999999999999</v>
      </c>
      <c r="D11" s="38">
        <v>150.15</v>
      </c>
      <c r="E11" s="380">
        <v>11.4</v>
      </c>
      <c r="F11" s="44">
        <f t="shared" si="2"/>
        <v>1061</v>
      </c>
      <c r="G11" s="42">
        <f t="shared" si="3"/>
        <v>66</v>
      </c>
      <c r="H11" s="46">
        <f t="shared" si="4"/>
        <v>88</v>
      </c>
      <c r="I11" s="246">
        <v>0.87272727272727268</v>
      </c>
      <c r="J11" s="247">
        <v>5.4545454545454543E-2</v>
      </c>
      <c r="K11" s="248">
        <v>7.2727272727272724E-2</v>
      </c>
      <c r="L11" s="380">
        <v>0</v>
      </c>
      <c r="M11" s="65">
        <f t="shared" si="5"/>
        <v>0</v>
      </c>
      <c r="N11" s="66">
        <f t="shared" si="6"/>
        <v>0</v>
      </c>
      <c r="O11" s="68">
        <f t="shared" si="7"/>
        <v>0</v>
      </c>
      <c r="P11" s="246">
        <v>0</v>
      </c>
      <c r="Q11" s="247">
        <v>0</v>
      </c>
      <c r="R11" s="248">
        <v>0</v>
      </c>
    </row>
    <row r="12" spans="1:19">
      <c r="A12" s="34" t="s">
        <v>162</v>
      </c>
      <c r="B12" s="37" t="s">
        <v>174</v>
      </c>
      <c r="C12" s="40">
        <v>150.15</v>
      </c>
      <c r="D12" s="38">
        <v>156.09</v>
      </c>
      <c r="E12" s="380">
        <v>11.4</v>
      </c>
      <c r="F12" s="44">
        <f t="shared" si="2"/>
        <v>917</v>
      </c>
      <c r="G12" s="42">
        <f t="shared" si="3"/>
        <v>149</v>
      </c>
      <c r="H12" s="46">
        <f t="shared" si="4"/>
        <v>149</v>
      </c>
      <c r="I12" s="246">
        <v>0.75454545454545452</v>
      </c>
      <c r="J12" s="247">
        <v>0.12272727272727273</v>
      </c>
      <c r="K12" s="248">
        <v>0.12272727272727273</v>
      </c>
      <c r="L12" s="380">
        <v>0</v>
      </c>
      <c r="M12" s="65">
        <f t="shared" si="5"/>
        <v>0</v>
      </c>
      <c r="N12" s="66">
        <f t="shared" si="6"/>
        <v>0</v>
      </c>
      <c r="O12" s="68">
        <f t="shared" si="7"/>
        <v>0</v>
      </c>
      <c r="P12" s="246">
        <v>0</v>
      </c>
      <c r="Q12" s="247">
        <v>0</v>
      </c>
      <c r="R12" s="248">
        <v>0</v>
      </c>
    </row>
    <row r="13" spans="1:19">
      <c r="A13" s="47" t="s">
        <v>163</v>
      </c>
      <c r="B13" s="48" t="s">
        <v>175</v>
      </c>
      <c r="C13" s="49">
        <v>156.09</v>
      </c>
      <c r="D13" s="50">
        <v>168.42</v>
      </c>
      <c r="E13" s="381">
        <v>11.4</v>
      </c>
      <c r="F13" s="43">
        <f t="shared" si="2"/>
        <v>921</v>
      </c>
      <c r="G13" s="41">
        <f t="shared" si="3"/>
        <v>150</v>
      </c>
      <c r="H13" s="45">
        <f t="shared" si="4"/>
        <v>144</v>
      </c>
      <c r="I13" s="243">
        <v>0.75799086757990863</v>
      </c>
      <c r="J13" s="244">
        <v>0.12328767123287671</v>
      </c>
      <c r="K13" s="245">
        <v>0.11872146118721461</v>
      </c>
      <c r="L13" s="381">
        <v>0</v>
      </c>
      <c r="M13" s="69">
        <f t="shared" si="5"/>
        <v>0</v>
      </c>
      <c r="N13" s="70">
        <f t="shared" si="6"/>
        <v>0</v>
      </c>
      <c r="O13" s="71">
        <f t="shared" si="7"/>
        <v>0</v>
      </c>
      <c r="P13" s="249">
        <v>0</v>
      </c>
      <c r="Q13" s="250">
        <v>0</v>
      </c>
      <c r="R13" s="251">
        <v>0</v>
      </c>
    </row>
    <row r="14" spans="1:19">
      <c r="A14" s="34" t="s">
        <v>164</v>
      </c>
      <c r="B14" s="37" t="s">
        <v>176</v>
      </c>
      <c r="C14" s="40">
        <v>168.42</v>
      </c>
      <c r="D14" s="38">
        <v>180.5</v>
      </c>
      <c r="E14" s="380">
        <v>11.4</v>
      </c>
      <c r="F14" s="44">
        <f t="shared" si="2"/>
        <v>916</v>
      </c>
      <c r="G14" s="42">
        <f t="shared" si="3"/>
        <v>150</v>
      </c>
      <c r="H14" s="46">
        <f t="shared" si="4"/>
        <v>150</v>
      </c>
      <c r="I14" s="246">
        <v>0.75342465753424659</v>
      </c>
      <c r="J14" s="247">
        <v>0.12328767123287671</v>
      </c>
      <c r="K14" s="248">
        <v>0.12328767123287671</v>
      </c>
      <c r="L14" s="380">
        <v>0</v>
      </c>
      <c r="M14" s="65">
        <f t="shared" si="5"/>
        <v>0</v>
      </c>
      <c r="N14" s="66">
        <f t="shared" si="6"/>
        <v>0</v>
      </c>
      <c r="O14" s="68">
        <f t="shared" si="7"/>
        <v>0</v>
      </c>
      <c r="P14" s="246">
        <v>0</v>
      </c>
      <c r="Q14" s="247">
        <v>0</v>
      </c>
      <c r="R14" s="248">
        <v>0</v>
      </c>
    </row>
    <row r="15" spans="1:19">
      <c r="A15" s="34" t="s">
        <v>165</v>
      </c>
      <c r="B15" s="37" t="s">
        <v>177</v>
      </c>
      <c r="C15" s="40">
        <v>180.5</v>
      </c>
      <c r="D15" s="38">
        <v>186.8</v>
      </c>
      <c r="E15" s="380">
        <f>11.4+72</f>
        <v>83.4</v>
      </c>
      <c r="F15" s="44">
        <f t="shared" si="2"/>
        <v>5870</v>
      </c>
      <c r="G15" s="42">
        <f t="shared" si="3"/>
        <v>1795</v>
      </c>
      <c r="H15" s="46">
        <f t="shared" si="4"/>
        <v>1226</v>
      </c>
      <c r="I15" s="246">
        <v>0.66026264591439687</v>
      </c>
      <c r="J15" s="247">
        <v>0.20184824902723736</v>
      </c>
      <c r="K15" s="248">
        <v>0.13788910505836577</v>
      </c>
      <c r="L15" s="380">
        <v>0</v>
      </c>
      <c r="M15" s="65">
        <f t="shared" si="5"/>
        <v>0</v>
      </c>
      <c r="N15" s="66">
        <f t="shared" si="6"/>
        <v>0</v>
      </c>
      <c r="O15" s="68">
        <f t="shared" si="7"/>
        <v>0</v>
      </c>
      <c r="P15" s="246">
        <v>0</v>
      </c>
      <c r="Q15" s="247">
        <v>0</v>
      </c>
      <c r="R15" s="248">
        <v>0</v>
      </c>
    </row>
    <row r="16" spans="1:19">
      <c r="A16" s="55" t="s">
        <v>166</v>
      </c>
      <c r="B16" s="56" t="s">
        <v>178</v>
      </c>
      <c r="C16" s="57">
        <v>186.8</v>
      </c>
      <c r="D16" s="58">
        <v>190.12</v>
      </c>
      <c r="E16" s="382">
        <f>11.4+72</f>
        <v>83.4</v>
      </c>
      <c r="F16" s="44">
        <f t="shared" si="2"/>
        <v>5870</v>
      </c>
      <c r="G16" s="42">
        <f t="shared" si="3"/>
        <v>1795</v>
      </c>
      <c r="H16" s="46">
        <f t="shared" si="4"/>
        <v>1226</v>
      </c>
      <c r="I16" s="246">
        <v>0.66026264591439687</v>
      </c>
      <c r="J16" s="247">
        <v>0.20184824902723736</v>
      </c>
      <c r="K16" s="248">
        <v>0.13788910505836577</v>
      </c>
      <c r="L16" s="382">
        <v>0</v>
      </c>
      <c r="M16" s="72">
        <f t="shared" si="5"/>
        <v>0</v>
      </c>
      <c r="N16" s="73">
        <f t="shared" si="6"/>
        <v>0</v>
      </c>
      <c r="O16" s="74">
        <f t="shared" si="7"/>
        <v>0</v>
      </c>
      <c r="P16" s="252">
        <v>0</v>
      </c>
      <c r="Q16" s="253">
        <v>0</v>
      </c>
      <c r="R16" s="254">
        <v>0</v>
      </c>
    </row>
  </sheetData>
  <mergeCells count="10">
    <mergeCell ref="L3:R3"/>
    <mergeCell ref="A1:S1"/>
    <mergeCell ref="A4:B4"/>
    <mergeCell ref="A2:B2"/>
    <mergeCell ref="S2:S4"/>
    <mergeCell ref="A3:B3"/>
    <mergeCell ref="C2:D3"/>
    <mergeCell ref="E2:K2"/>
    <mergeCell ref="E3:K3"/>
    <mergeCell ref="L2:R2"/>
  </mergeCells>
  <hyperlinks>
    <hyperlink ref="A2:B2" location="OVERSIKT!A1" display="OVERSIKT"/>
    <hyperlink ref="S2:S4" location="togtyper!A1" display="togtyper"/>
  </hyperlinks>
  <pageMargins left="0.75" right="0.75" top="1" bottom="1" header="0.5" footer="0.5"/>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AN69"/>
  <sheetViews>
    <sheetView showGridLines="0" zoomScaleNormal="10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6" width="5" style="28" customWidth="1"/>
    <col min="7" max="10" width="5" style="28" bestFit="1" customWidth="1"/>
    <col min="11" max="11" width="6" style="28" bestFit="1" customWidth="1"/>
    <col min="12" max="12" width="9.85546875" style="28" bestFit="1" customWidth="1"/>
    <col min="13" max="13" width="5" style="28" bestFit="1" customWidth="1"/>
    <col min="14" max="14" width="4" style="28" customWidth="1"/>
    <col min="15" max="15" width="4" style="28" bestFit="1" customWidth="1"/>
    <col min="16" max="18" width="5" style="28" bestFit="1" customWidth="1"/>
    <col min="19" max="19" width="9.85546875" style="28" bestFit="1" customWidth="1"/>
    <col min="20" max="20" width="3.28515625" style="28" customWidth="1"/>
    <col min="21" max="21" width="3.140625" style="28" customWidth="1"/>
    <col min="22" max="22" width="3.42578125" style="28" customWidth="1"/>
    <col min="23" max="23" width="6" style="28" bestFit="1" customWidth="1"/>
    <col min="24" max="25" width="5" style="28" bestFit="1" customWidth="1"/>
    <col min="26" max="26" width="9.85546875" style="28" bestFit="1" customWidth="1"/>
    <col min="27" max="27" width="5" style="28" bestFit="1" customWidth="1"/>
    <col min="28" max="28" width="4.5703125" style="28" bestFit="1" customWidth="1"/>
    <col min="29" max="32" width="5" style="28" bestFit="1" customWidth="1"/>
    <col min="33" max="33" width="9.85546875" style="28" bestFit="1" customWidth="1"/>
    <col min="34" max="36" width="6.28515625" style="28" bestFit="1" customWidth="1"/>
    <col min="37" max="39" width="5" style="28" bestFit="1" customWidth="1"/>
    <col min="40" max="16384" width="11.42578125" style="28"/>
  </cols>
  <sheetData>
    <row r="1" spans="1:40" ht="21">
      <c r="A1" s="518" t="s">
        <v>10</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row>
    <row r="2" spans="1:40" ht="15" customHeight="1">
      <c r="A2" s="520" t="s">
        <v>11</v>
      </c>
      <c r="B2" s="520"/>
      <c r="C2" s="530" t="s">
        <v>5</v>
      </c>
      <c r="D2" s="531"/>
      <c r="E2" s="522" t="s">
        <v>1111</v>
      </c>
      <c r="F2" s="523"/>
      <c r="G2" s="523"/>
      <c r="H2" s="523"/>
      <c r="I2" s="523"/>
      <c r="J2" s="523"/>
      <c r="K2" s="524"/>
      <c r="L2" s="522" t="s">
        <v>6</v>
      </c>
      <c r="M2" s="523"/>
      <c r="N2" s="523"/>
      <c r="O2" s="523"/>
      <c r="P2" s="523"/>
      <c r="Q2" s="523"/>
      <c r="R2" s="524"/>
      <c r="S2" s="522" t="s">
        <v>73</v>
      </c>
      <c r="T2" s="523"/>
      <c r="U2" s="523"/>
      <c r="V2" s="523"/>
      <c r="W2" s="523"/>
      <c r="X2" s="523"/>
      <c r="Y2" s="524"/>
      <c r="Z2" s="522" t="s">
        <v>1136</v>
      </c>
      <c r="AA2" s="523"/>
      <c r="AB2" s="523"/>
      <c r="AC2" s="523"/>
      <c r="AD2" s="523"/>
      <c r="AE2" s="523"/>
      <c r="AF2" s="524"/>
      <c r="AG2" s="543" t="s">
        <v>55</v>
      </c>
      <c r="AH2" s="544"/>
      <c r="AI2" s="544"/>
      <c r="AJ2" s="544"/>
      <c r="AK2" s="544"/>
      <c r="AL2" s="544"/>
      <c r="AM2" s="545"/>
      <c r="AN2" s="521" t="s">
        <v>56</v>
      </c>
    </row>
    <row r="3" spans="1:40" ht="15" customHeight="1">
      <c r="A3" s="525" t="s">
        <v>1110</v>
      </c>
      <c r="B3" s="526"/>
      <c r="C3" s="532"/>
      <c r="D3" s="533"/>
      <c r="E3" s="527">
        <f>IFERROR(IF(MATCH(E2,TOGLENGDER!$A$2:$A$206,0),INDEX(TOGLENGDER!$B$2:$B$206,MATCH(E2,TOGLENGDER!$A$2:$A$206,0),1),0),"!feil!")</f>
        <v>106.6</v>
      </c>
      <c r="F3" s="528"/>
      <c r="G3" s="528"/>
      <c r="H3" s="528"/>
      <c r="I3" s="528"/>
      <c r="J3" s="528"/>
      <c r="K3" s="529"/>
      <c r="L3" s="527">
        <f>IFERROR(IF(MATCH(L2,TOGLENGDER!$A$2:$A$206,0),INDEX(TOGLENGDER!$B$2:$B$206,MATCH(L2,TOGLENGDER!$A$2:$A$206,0),1),0),"!feil!")</f>
        <v>106.6</v>
      </c>
      <c r="M3" s="528"/>
      <c r="N3" s="528"/>
      <c r="O3" s="528"/>
      <c r="P3" s="528"/>
      <c r="Q3" s="528"/>
      <c r="R3" s="529"/>
      <c r="S3" s="527">
        <f>IFERROR(IF(MATCH(S2,TOGLENGDER!$A$2:$A$206,0),INDEX(TOGLENGDER!$B$2:$B$206,MATCH(S2,TOGLENGDER!$A$2:$A$206,0),1),0),"!feil!")</f>
        <v>38.21</v>
      </c>
      <c r="T3" s="528"/>
      <c r="U3" s="528"/>
      <c r="V3" s="528"/>
      <c r="W3" s="528"/>
      <c r="X3" s="528"/>
      <c r="Y3" s="529"/>
      <c r="Z3" s="527">
        <f>IFERROR(IF(MATCH(Z2,TOGLENGDER!$A$2:$A$206,0),INDEX(TOGLENGDER!$B$2:$B$206,MATCH(Z2,TOGLENGDER!$A$2:$A$206,0),1),0),"!feil!")</f>
        <v>200</v>
      </c>
      <c r="AA3" s="528"/>
      <c r="AB3" s="528"/>
      <c r="AC3" s="528"/>
      <c r="AD3" s="528"/>
      <c r="AE3" s="528"/>
      <c r="AF3" s="529"/>
      <c r="AG3" s="540">
        <f>IFERROR(IF(MATCH(AG2,TOGLENGDER!$A$2:$A$206,0),INDEX(TOGLENGDER!$B$2:$B$206,MATCH(AG2,TOGLENGDER!$A$2:$A$206,0),1),0),"!feil!")</f>
        <v>750</v>
      </c>
      <c r="AH3" s="541"/>
      <c r="AI3" s="541"/>
      <c r="AJ3" s="541"/>
      <c r="AK3" s="541"/>
      <c r="AL3" s="541"/>
      <c r="AM3" s="542"/>
      <c r="AN3" s="521"/>
    </row>
    <row r="4" spans="1:40" ht="15" customHeight="1">
      <c r="A4" s="519" t="s">
        <v>0</v>
      </c>
      <c r="B4" s="519"/>
      <c r="C4" s="29" t="s">
        <v>57</v>
      </c>
      <c r="D4" s="29" t="s">
        <v>58</v>
      </c>
      <c r="E4" s="379" t="s">
        <v>1166</v>
      </c>
      <c r="F4" s="30" t="s">
        <v>2</v>
      </c>
      <c r="G4" s="30" t="s">
        <v>3</v>
      </c>
      <c r="H4" s="30" t="s">
        <v>4</v>
      </c>
      <c r="I4" s="242" t="s">
        <v>2</v>
      </c>
      <c r="J4" s="242" t="s">
        <v>3</v>
      </c>
      <c r="K4" s="242" t="s">
        <v>4</v>
      </c>
      <c r="L4" s="379" t="s">
        <v>1166</v>
      </c>
      <c r="M4" s="30" t="s">
        <v>2</v>
      </c>
      <c r="N4" s="30" t="s">
        <v>3</v>
      </c>
      <c r="O4" s="30" t="s">
        <v>4</v>
      </c>
      <c r="P4" s="242" t="s">
        <v>2</v>
      </c>
      <c r="Q4" s="242" t="s">
        <v>3</v>
      </c>
      <c r="R4" s="242" t="s">
        <v>4</v>
      </c>
      <c r="S4" s="379" t="s">
        <v>1166</v>
      </c>
      <c r="T4" s="30" t="s">
        <v>2</v>
      </c>
      <c r="U4" s="30" t="s">
        <v>3</v>
      </c>
      <c r="V4" s="30" t="s">
        <v>4</v>
      </c>
      <c r="W4" s="242" t="s">
        <v>2</v>
      </c>
      <c r="X4" s="242" t="s">
        <v>3</v>
      </c>
      <c r="Y4" s="242" t="s">
        <v>4</v>
      </c>
      <c r="Z4" s="379" t="s">
        <v>1166</v>
      </c>
      <c r="AA4" s="30" t="s">
        <v>2</v>
      </c>
      <c r="AB4" s="30" t="s">
        <v>3</v>
      </c>
      <c r="AC4" s="30" t="s">
        <v>4</v>
      </c>
      <c r="AD4" s="242" t="s">
        <v>2</v>
      </c>
      <c r="AE4" s="242" t="s">
        <v>3</v>
      </c>
      <c r="AF4" s="242" t="s">
        <v>4</v>
      </c>
      <c r="AG4" s="379" t="s">
        <v>1166</v>
      </c>
      <c r="AH4" s="62" t="s">
        <v>2</v>
      </c>
      <c r="AI4" s="62" t="s">
        <v>3</v>
      </c>
      <c r="AJ4" s="62" t="s">
        <v>4</v>
      </c>
      <c r="AK4" s="242" t="s">
        <v>2</v>
      </c>
      <c r="AL4" s="242" t="s">
        <v>3</v>
      </c>
      <c r="AM4" s="242" t="s">
        <v>4</v>
      </c>
      <c r="AN4" s="521"/>
    </row>
    <row r="5" spans="1:40">
      <c r="A5" s="455" t="s">
        <v>1135</v>
      </c>
      <c r="B5" s="454" t="s">
        <v>1134</v>
      </c>
      <c r="C5" s="39">
        <v>67.86</v>
      </c>
      <c r="D5" s="36">
        <v>75.33</v>
      </c>
      <c r="E5" s="378">
        <v>74</v>
      </c>
      <c r="F5" s="43">
        <f>ROUND($E5*$E$3*I5,0)</f>
        <v>5481</v>
      </c>
      <c r="G5" s="41">
        <f t="shared" ref="G5" si="0">ROUND($E5*$E$3*J5,0)</f>
        <v>1731</v>
      </c>
      <c r="H5" s="45">
        <f t="shared" ref="H5" si="1">ROUND($E5*$E$3*K5,0)</f>
        <v>676</v>
      </c>
      <c r="I5" s="243">
        <v>0.69487983281086729</v>
      </c>
      <c r="J5" s="244">
        <v>0.21943573667711599</v>
      </c>
      <c r="K5" s="245">
        <v>8.5684430512016713E-2</v>
      </c>
      <c r="L5" s="378">
        <v>7.14</v>
      </c>
      <c r="M5" s="43">
        <f>ROUND($L5*$L$3*P5,0)</f>
        <v>465</v>
      </c>
      <c r="N5" s="41">
        <f t="shared" ref="N5" si="2">ROUND($L5*$L$3*Q5,0)</f>
        <v>291</v>
      </c>
      <c r="O5" s="45">
        <f t="shared" ref="O5" si="3">ROUND($L5*$L$3*R5,0)</f>
        <v>5</v>
      </c>
      <c r="P5" s="243">
        <v>0.61111111111111116</v>
      </c>
      <c r="Q5" s="244">
        <v>0.38194444444444442</v>
      </c>
      <c r="R5" s="245">
        <v>6.9444444444444441E-3</v>
      </c>
      <c r="S5" s="378">
        <v>0</v>
      </c>
      <c r="T5" s="43">
        <f>ROUND($S5*$S$3*W5,0)</f>
        <v>0</v>
      </c>
      <c r="U5" s="41">
        <f t="shared" ref="U5" si="4">ROUND($S5*$S$3*X5,0)</f>
        <v>0</v>
      </c>
      <c r="V5" s="45">
        <f t="shared" ref="V5" si="5">ROUND($S5*$S$3*Y5,0)</f>
        <v>0</v>
      </c>
      <c r="W5" s="243">
        <v>0</v>
      </c>
      <c r="X5" s="244">
        <v>0</v>
      </c>
      <c r="Y5" s="245">
        <v>0</v>
      </c>
      <c r="Z5" s="378">
        <v>3.72</v>
      </c>
      <c r="AA5" s="43">
        <f>ROUND($Z5*$Z$3*AD5,0)</f>
        <v>482</v>
      </c>
      <c r="AB5" s="41">
        <f t="shared" ref="AB5" si="6">ROUND($Z5*$Z$3*AE5,0)</f>
        <v>14</v>
      </c>
      <c r="AC5" s="45">
        <f t="shared" ref="AC5" si="7">ROUND($Z5*$Z$3*AF5,0)</f>
        <v>248</v>
      </c>
      <c r="AD5" s="243">
        <v>0.64785992217898836</v>
      </c>
      <c r="AE5" s="244">
        <v>1.8482490272373541E-2</v>
      </c>
      <c r="AF5" s="245">
        <v>0.33365758754863811</v>
      </c>
      <c r="AG5" s="378"/>
      <c r="AH5" s="75">
        <v>2547.9618283428722</v>
      </c>
      <c r="AI5" s="76">
        <v>1644.8593358490534</v>
      </c>
      <c r="AJ5" s="79">
        <v>1912.3249421391893</v>
      </c>
      <c r="AK5" s="255">
        <v>0.34544899205864388</v>
      </c>
      <c r="AL5" s="256">
        <v>0.37965791081246181</v>
      </c>
      <c r="AM5" s="257">
        <v>0.27489309712889431</v>
      </c>
    </row>
    <row r="6" spans="1:40">
      <c r="A6" s="34" t="s">
        <v>179</v>
      </c>
      <c r="B6" s="37" t="s">
        <v>242</v>
      </c>
      <c r="C6" s="40">
        <v>75.33</v>
      </c>
      <c r="D6" s="38">
        <v>79.709999999999994</v>
      </c>
      <c r="E6" s="380">
        <v>74</v>
      </c>
      <c r="F6" s="44">
        <f>ROUND($E6*$E$3*I6,0)</f>
        <v>5481</v>
      </c>
      <c r="G6" s="42">
        <f t="shared" ref="G6:H6" si="8">ROUND($E6*$E$3*J6,0)</f>
        <v>1731</v>
      </c>
      <c r="H6" s="46">
        <f t="shared" si="8"/>
        <v>676</v>
      </c>
      <c r="I6" s="246">
        <v>0.69487983281086729</v>
      </c>
      <c r="J6" s="247">
        <v>0.21943573667711599</v>
      </c>
      <c r="K6" s="248">
        <v>8.5684430512016713E-2</v>
      </c>
      <c r="L6" s="380">
        <v>7.14</v>
      </c>
      <c r="M6" s="44">
        <f>ROUND($L6*$L$3*P6,0)</f>
        <v>465</v>
      </c>
      <c r="N6" s="42">
        <f t="shared" ref="N6:O6" si="9">ROUND($L6*$L$3*Q6,0)</f>
        <v>291</v>
      </c>
      <c r="O6" s="46">
        <f t="shared" si="9"/>
        <v>5</v>
      </c>
      <c r="P6" s="246">
        <v>0.61111111111111116</v>
      </c>
      <c r="Q6" s="247">
        <v>0.38194444444444442</v>
      </c>
      <c r="R6" s="248">
        <v>6.9444444444444441E-3</v>
      </c>
      <c r="S6" s="380">
        <v>0</v>
      </c>
      <c r="T6" s="44">
        <f>ROUND($S6*$S$3*W6,0)</f>
        <v>0</v>
      </c>
      <c r="U6" s="42">
        <f t="shared" ref="U6:V6" si="10">ROUND($S6*$S$3*X6,0)</f>
        <v>0</v>
      </c>
      <c r="V6" s="46">
        <f t="shared" si="10"/>
        <v>0</v>
      </c>
      <c r="W6" s="246">
        <v>0</v>
      </c>
      <c r="X6" s="247">
        <v>0</v>
      </c>
      <c r="Y6" s="248">
        <v>0</v>
      </c>
      <c r="Z6" s="380">
        <v>3.72</v>
      </c>
      <c r="AA6" s="44">
        <f>ROUND($Z6*$Z$3*AD6,0)</f>
        <v>482</v>
      </c>
      <c r="AB6" s="42">
        <f t="shared" ref="AB6:AC6" si="11">ROUND($Z6*$Z$3*AE6,0)</f>
        <v>14</v>
      </c>
      <c r="AC6" s="46">
        <f t="shared" si="11"/>
        <v>248</v>
      </c>
      <c r="AD6" s="246">
        <v>0.64785992217898836</v>
      </c>
      <c r="AE6" s="247">
        <v>1.8482490272373541E-2</v>
      </c>
      <c r="AF6" s="248">
        <v>0.33365758754863811</v>
      </c>
      <c r="AG6" s="380"/>
      <c r="AH6" s="77">
        <v>2547.9618283428722</v>
      </c>
      <c r="AI6" s="78">
        <v>1644.8593358490534</v>
      </c>
      <c r="AJ6" s="80">
        <v>1912.3249421391893</v>
      </c>
      <c r="AK6" s="258">
        <v>0.34544899205864388</v>
      </c>
      <c r="AL6" s="259">
        <v>0.37965791081246181</v>
      </c>
      <c r="AM6" s="260">
        <v>0.27489309712889431</v>
      </c>
    </row>
    <row r="7" spans="1:40">
      <c r="A7" s="34" t="s">
        <v>180</v>
      </c>
      <c r="B7" s="37" t="s">
        <v>243</v>
      </c>
      <c r="C7" s="40">
        <v>79.709999999999994</v>
      </c>
      <c r="D7" s="38">
        <v>84.05</v>
      </c>
      <c r="E7" s="380">
        <v>74</v>
      </c>
      <c r="F7" s="44">
        <f t="shared" ref="F7:F68" si="12">ROUND($E7*$E$3*I7,0)</f>
        <v>5481</v>
      </c>
      <c r="G7" s="42">
        <f t="shared" ref="G7:G68" si="13">ROUND($E7*$E$3*J7,0)</f>
        <v>1731</v>
      </c>
      <c r="H7" s="46">
        <f t="shared" ref="H7:H68" si="14">ROUND($E7*$E$3*K7,0)</f>
        <v>676</v>
      </c>
      <c r="I7" s="246">
        <v>0.69487983281086729</v>
      </c>
      <c r="J7" s="247">
        <v>0.21943573667711599</v>
      </c>
      <c r="K7" s="248">
        <v>8.5684430512016713E-2</v>
      </c>
      <c r="L7" s="380">
        <v>7.14</v>
      </c>
      <c r="M7" s="44">
        <f t="shared" ref="M7:M68" si="15">ROUND($L7*$L$3*P7,0)</f>
        <v>465</v>
      </c>
      <c r="N7" s="42">
        <f t="shared" ref="N7:N68" si="16">ROUND($L7*$L$3*Q7,0)</f>
        <v>291</v>
      </c>
      <c r="O7" s="46">
        <f t="shared" ref="O7:O68" si="17">ROUND($L7*$L$3*R7,0)</f>
        <v>5</v>
      </c>
      <c r="P7" s="246">
        <v>0.61111111111111116</v>
      </c>
      <c r="Q7" s="247">
        <v>0.38194444444444442</v>
      </c>
      <c r="R7" s="248">
        <v>6.9444444444444441E-3</v>
      </c>
      <c r="S7" s="380">
        <v>0</v>
      </c>
      <c r="T7" s="44">
        <f t="shared" ref="T7:T68" si="18">ROUND($S7*$S$3*W7,0)</f>
        <v>0</v>
      </c>
      <c r="U7" s="42">
        <f t="shared" ref="U7:U68" si="19">ROUND($S7*$S$3*X7,0)</f>
        <v>0</v>
      </c>
      <c r="V7" s="46">
        <f t="shared" ref="V7:V68" si="20">ROUND($S7*$S$3*Y7,0)</f>
        <v>0</v>
      </c>
      <c r="W7" s="246">
        <v>0</v>
      </c>
      <c r="X7" s="247">
        <v>0</v>
      </c>
      <c r="Y7" s="248">
        <v>0</v>
      </c>
      <c r="Z7" s="380">
        <v>3.72</v>
      </c>
      <c r="AA7" s="44">
        <f t="shared" ref="AA7:AA68" si="21">ROUND($Z7*$Z$3*AD7,0)</f>
        <v>482</v>
      </c>
      <c r="AB7" s="42">
        <f t="shared" ref="AB7:AB68" si="22">ROUND($Z7*$Z$3*AE7,0)</f>
        <v>14</v>
      </c>
      <c r="AC7" s="46">
        <f t="shared" ref="AC7:AC68" si="23">ROUND($Z7*$Z$3*AF7,0)</f>
        <v>248</v>
      </c>
      <c r="AD7" s="246">
        <v>0.64785992217898836</v>
      </c>
      <c r="AE7" s="247">
        <v>1.8482490272373541E-2</v>
      </c>
      <c r="AF7" s="248">
        <v>0.33365758754863811</v>
      </c>
      <c r="AG7" s="380"/>
      <c r="AH7" s="77">
        <v>2547.9618283428722</v>
      </c>
      <c r="AI7" s="78">
        <v>1644.8593358490534</v>
      </c>
      <c r="AJ7" s="80">
        <v>1912.3249421391893</v>
      </c>
      <c r="AK7" s="258">
        <v>0.34542682926829266</v>
      </c>
      <c r="AL7" s="259">
        <v>0.37926829268292683</v>
      </c>
      <c r="AM7" s="260">
        <v>0.27530487804878051</v>
      </c>
    </row>
    <row r="8" spans="1:40">
      <c r="A8" s="34" t="s">
        <v>181</v>
      </c>
      <c r="B8" s="37" t="s">
        <v>244</v>
      </c>
      <c r="C8" s="40">
        <v>84.05</v>
      </c>
      <c r="D8" s="38">
        <v>89.81</v>
      </c>
      <c r="E8" s="380">
        <v>74</v>
      </c>
      <c r="F8" s="44">
        <f t="shared" si="12"/>
        <v>5481</v>
      </c>
      <c r="G8" s="42">
        <f t="shared" si="13"/>
        <v>1731</v>
      </c>
      <c r="H8" s="46">
        <f t="shared" si="14"/>
        <v>676</v>
      </c>
      <c r="I8" s="246">
        <v>0.69480010452051211</v>
      </c>
      <c r="J8" s="247">
        <v>0.21949307551607003</v>
      </c>
      <c r="K8" s="248">
        <v>8.5706819963417821E-2</v>
      </c>
      <c r="L8" s="380">
        <v>7.14</v>
      </c>
      <c r="M8" s="44">
        <f t="shared" si="15"/>
        <v>465</v>
      </c>
      <c r="N8" s="42">
        <f t="shared" si="16"/>
        <v>291</v>
      </c>
      <c r="O8" s="46">
        <f t="shared" si="17"/>
        <v>5</v>
      </c>
      <c r="P8" s="246">
        <v>0.61111111111111116</v>
      </c>
      <c r="Q8" s="247">
        <v>0.38194444444444442</v>
      </c>
      <c r="R8" s="248">
        <v>6.9444444444444441E-3</v>
      </c>
      <c r="S8" s="380">
        <v>0</v>
      </c>
      <c r="T8" s="44">
        <f t="shared" si="18"/>
        <v>0</v>
      </c>
      <c r="U8" s="42">
        <f t="shared" si="19"/>
        <v>0</v>
      </c>
      <c r="V8" s="46">
        <f t="shared" si="20"/>
        <v>0</v>
      </c>
      <c r="W8" s="246">
        <v>0</v>
      </c>
      <c r="X8" s="247">
        <v>0</v>
      </c>
      <c r="Y8" s="248">
        <v>0</v>
      </c>
      <c r="Z8" s="380">
        <v>3.72</v>
      </c>
      <c r="AA8" s="44">
        <f t="shared" si="21"/>
        <v>482</v>
      </c>
      <c r="AB8" s="42">
        <f>ROUND($Z8*$Z$3*AE8,0)</f>
        <v>13</v>
      </c>
      <c r="AC8" s="46">
        <f t="shared" si="23"/>
        <v>248</v>
      </c>
      <c r="AD8" s="246">
        <v>0.6484907497565725</v>
      </c>
      <c r="AE8" s="247">
        <v>1.7526777020447908E-2</v>
      </c>
      <c r="AF8" s="248">
        <v>0.33398247322297953</v>
      </c>
      <c r="AG8" s="380"/>
      <c r="AH8" s="77">
        <v>2547.9618283428722</v>
      </c>
      <c r="AI8" s="78">
        <v>1644.8593358490534</v>
      </c>
      <c r="AJ8" s="80">
        <v>1912.3249421391893</v>
      </c>
      <c r="AK8" s="258">
        <v>0.34422724496029322</v>
      </c>
      <c r="AL8" s="259">
        <v>0.38026878436163714</v>
      </c>
      <c r="AM8" s="260">
        <v>0.27550397067806964</v>
      </c>
    </row>
    <row r="9" spans="1:40">
      <c r="A9" s="34" t="s">
        <v>182</v>
      </c>
      <c r="B9" s="37" t="s">
        <v>245</v>
      </c>
      <c r="C9" s="40">
        <v>89.81</v>
      </c>
      <c r="D9" s="38">
        <v>96.99</v>
      </c>
      <c r="E9" s="380">
        <v>74</v>
      </c>
      <c r="F9" s="44">
        <f t="shared" si="12"/>
        <v>5481</v>
      </c>
      <c r="G9" s="42">
        <f t="shared" si="13"/>
        <v>1731</v>
      </c>
      <c r="H9" s="46">
        <f t="shared" si="14"/>
        <v>676</v>
      </c>
      <c r="I9" s="246">
        <v>0.69487983281086729</v>
      </c>
      <c r="J9" s="247">
        <v>0.21943573667711599</v>
      </c>
      <c r="K9" s="248">
        <v>8.5684430512016713E-2</v>
      </c>
      <c r="L9" s="380">
        <v>7.14</v>
      </c>
      <c r="M9" s="44">
        <f t="shared" si="15"/>
        <v>465</v>
      </c>
      <c r="N9" s="42">
        <f t="shared" si="16"/>
        <v>291</v>
      </c>
      <c r="O9" s="46">
        <f t="shared" si="17"/>
        <v>5</v>
      </c>
      <c r="P9" s="246">
        <v>0.61111111111111116</v>
      </c>
      <c r="Q9" s="247">
        <v>0.38194444444444442</v>
      </c>
      <c r="R9" s="248">
        <v>6.9444444444444441E-3</v>
      </c>
      <c r="S9" s="380">
        <v>0</v>
      </c>
      <c r="T9" s="44">
        <f t="shared" si="18"/>
        <v>0</v>
      </c>
      <c r="U9" s="42">
        <f t="shared" si="19"/>
        <v>0</v>
      </c>
      <c r="V9" s="46">
        <f t="shared" si="20"/>
        <v>0</v>
      </c>
      <c r="W9" s="246">
        <v>0</v>
      </c>
      <c r="X9" s="247">
        <v>0</v>
      </c>
      <c r="Y9" s="248">
        <v>0</v>
      </c>
      <c r="Z9" s="380">
        <v>3.72</v>
      </c>
      <c r="AA9" s="44">
        <f t="shared" si="21"/>
        <v>482</v>
      </c>
      <c r="AB9" s="42">
        <f t="shared" si="22"/>
        <v>13</v>
      </c>
      <c r="AC9" s="46">
        <f t="shared" si="23"/>
        <v>248</v>
      </c>
      <c r="AD9" s="246">
        <v>0.6484907497565725</v>
      </c>
      <c r="AE9" s="247">
        <v>1.7526777020447908E-2</v>
      </c>
      <c r="AF9" s="248">
        <v>0.33398247322297953</v>
      </c>
      <c r="AG9" s="380"/>
      <c r="AH9" s="77">
        <v>2544.7132582259878</v>
      </c>
      <c r="AI9" s="78">
        <v>1589.6336438620215</v>
      </c>
      <c r="AJ9" s="80">
        <v>1970.7992042431056</v>
      </c>
      <c r="AK9" s="258">
        <v>0.3454601039437481</v>
      </c>
      <c r="AL9" s="259">
        <v>0.34851727300519719</v>
      </c>
      <c r="AM9" s="260">
        <v>0.30602262305105471</v>
      </c>
    </row>
    <row r="10" spans="1:40">
      <c r="A10" s="47" t="s">
        <v>183</v>
      </c>
      <c r="B10" s="48" t="s">
        <v>246</v>
      </c>
      <c r="C10" s="49">
        <v>96.99</v>
      </c>
      <c r="D10" s="50">
        <v>101.77</v>
      </c>
      <c r="E10" s="381">
        <v>74</v>
      </c>
      <c r="F10" s="51">
        <f t="shared" si="12"/>
        <v>5481</v>
      </c>
      <c r="G10" s="52">
        <f t="shared" si="13"/>
        <v>1731</v>
      </c>
      <c r="H10" s="53">
        <f t="shared" si="14"/>
        <v>676</v>
      </c>
      <c r="I10" s="249">
        <v>0.69487983281086729</v>
      </c>
      <c r="J10" s="250">
        <v>0.21943573667711599</v>
      </c>
      <c r="K10" s="251">
        <v>8.5684430512016713E-2</v>
      </c>
      <c r="L10" s="381">
        <v>7.14</v>
      </c>
      <c r="M10" s="51">
        <f t="shared" si="15"/>
        <v>465</v>
      </c>
      <c r="N10" s="52">
        <f t="shared" si="16"/>
        <v>291</v>
      </c>
      <c r="O10" s="53">
        <f t="shared" si="17"/>
        <v>5</v>
      </c>
      <c r="P10" s="249">
        <v>0.61111111111111116</v>
      </c>
      <c r="Q10" s="250">
        <v>0.38194444444444442</v>
      </c>
      <c r="R10" s="251">
        <v>6.9444444444444441E-3</v>
      </c>
      <c r="S10" s="381">
        <v>0</v>
      </c>
      <c r="T10" s="51">
        <f t="shared" si="18"/>
        <v>0</v>
      </c>
      <c r="U10" s="52">
        <f t="shared" si="19"/>
        <v>0</v>
      </c>
      <c r="V10" s="53">
        <f t="shared" si="20"/>
        <v>0</v>
      </c>
      <c r="W10" s="249">
        <v>0</v>
      </c>
      <c r="X10" s="250">
        <v>0</v>
      </c>
      <c r="Y10" s="251">
        <v>0</v>
      </c>
      <c r="Z10" s="381">
        <v>3.72</v>
      </c>
      <c r="AA10" s="51">
        <f t="shared" si="21"/>
        <v>482</v>
      </c>
      <c r="AB10" s="52">
        <f t="shared" si="22"/>
        <v>14</v>
      </c>
      <c r="AC10" s="53">
        <f t="shared" si="23"/>
        <v>248</v>
      </c>
      <c r="AD10" s="249">
        <v>0.64785992217898836</v>
      </c>
      <c r="AE10" s="250">
        <v>1.8482490272373541E-2</v>
      </c>
      <c r="AF10" s="251">
        <v>0.33365758754863811</v>
      </c>
      <c r="AG10" s="381"/>
      <c r="AH10" s="81">
        <v>2298.9047860484138</v>
      </c>
      <c r="AI10" s="82">
        <v>1591.7993572732776</v>
      </c>
      <c r="AJ10" s="83">
        <v>1975.130631065618</v>
      </c>
      <c r="AK10" s="261">
        <v>0.42918192918192916</v>
      </c>
      <c r="AL10" s="262">
        <v>0.26465201465201466</v>
      </c>
      <c r="AM10" s="263">
        <v>0.30616605616605619</v>
      </c>
    </row>
    <row r="11" spans="1:40">
      <c r="A11" s="34" t="s">
        <v>184</v>
      </c>
      <c r="B11" s="37" t="s">
        <v>247</v>
      </c>
      <c r="C11" s="40">
        <v>101.77</v>
      </c>
      <c r="D11" s="38">
        <v>107.47</v>
      </c>
      <c r="E11" s="380">
        <v>74</v>
      </c>
      <c r="F11" s="44">
        <f t="shared" si="12"/>
        <v>5481</v>
      </c>
      <c r="G11" s="42">
        <f t="shared" si="13"/>
        <v>1732</v>
      </c>
      <c r="H11" s="46">
        <f t="shared" si="14"/>
        <v>676</v>
      </c>
      <c r="I11" s="246">
        <v>0.69477806788511753</v>
      </c>
      <c r="J11" s="247">
        <v>0.2195822454308094</v>
      </c>
      <c r="K11" s="248">
        <v>8.563968668407311E-2</v>
      </c>
      <c r="L11" s="380">
        <v>7.14</v>
      </c>
      <c r="M11" s="44">
        <f t="shared" si="15"/>
        <v>465</v>
      </c>
      <c r="N11" s="42">
        <f t="shared" si="16"/>
        <v>291</v>
      </c>
      <c r="O11" s="46">
        <f t="shared" si="17"/>
        <v>5</v>
      </c>
      <c r="P11" s="246">
        <v>0.61111111111111116</v>
      </c>
      <c r="Q11" s="247">
        <v>0.38194444444444442</v>
      </c>
      <c r="R11" s="248">
        <v>6.9444444444444441E-3</v>
      </c>
      <c r="S11" s="380">
        <v>0</v>
      </c>
      <c r="T11" s="44">
        <f t="shared" si="18"/>
        <v>0</v>
      </c>
      <c r="U11" s="42">
        <f t="shared" si="19"/>
        <v>0</v>
      </c>
      <c r="V11" s="46">
        <f t="shared" si="20"/>
        <v>0</v>
      </c>
      <c r="W11" s="246">
        <v>0</v>
      </c>
      <c r="X11" s="247">
        <v>0</v>
      </c>
      <c r="Y11" s="248">
        <v>0</v>
      </c>
      <c r="Z11" s="380">
        <v>3.72</v>
      </c>
      <c r="AA11" s="44">
        <f t="shared" si="21"/>
        <v>482</v>
      </c>
      <c r="AB11" s="42">
        <f t="shared" si="22"/>
        <v>14</v>
      </c>
      <c r="AC11" s="46">
        <f t="shared" si="23"/>
        <v>248</v>
      </c>
      <c r="AD11" s="246">
        <v>0.64751703992210319</v>
      </c>
      <c r="AE11" s="247">
        <v>1.8500486854917234E-2</v>
      </c>
      <c r="AF11" s="248">
        <v>0.33398247322297953</v>
      </c>
      <c r="AG11" s="380"/>
      <c r="AH11" s="77">
        <v>2294.5733592259016</v>
      </c>
      <c r="AI11" s="78">
        <v>1837.6078294508518</v>
      </c>
      <c r="AJ11" s="80">
        <v>1970.7992042431056</v>
      </c>
      <c r="AK11" s="258">
        <v>0.42922513727882855</v>
      </c>
      <c r="AL11" s="259">
        <v>0.26479560707748628</v>
      </c>
      <c r="AM11" s="260">
        <v>0.30597925564368517</v>
      </c>
    </row>
    <row r="12" spans="1:40">
      <c r="A12" s="34" t="s">
        <v>185</v>
      </c>
      <c r="B12" s="37" t="s">
        <v>248</v>
      </c>
      <c r="C12" s="40">
        <v>107.47</v>
      </c>
      <c r="D12" s="38">
        <v>110.21</v>
      </c>
      <c r="E12" s="380">
        <v>74</v>
      </c>
      <c r="F12" s="44">
        <f t="shared" si="12"/>
        <v>5480</v>
      </c>
      <c r="G12" s="42">
        <f t="shared" si="13"/>
        <v>1733</v>
      </c>
      <c r="H12" s="46">
        <f t="shared" si="14"/>
        <v>676</v>
      </c>
      <c r="I12" s="246">
        <v>0.69469835466179164</v>
      </c>
      <c r="J12" s="247">
        <v>0.21963959258291982</v>
      </c>
      <c r="K12" s="248">
        <v>8.5662052755288584E-2</v>
      </c>
      <c r="L12" s="380">
        <v>7.14</v>
      </c>
      <c r="M12" s="44">
        <f t="shared" si="15"/>
        <v>465</v>
      </c>
      <c r="N12" s="42">
        <f t="shared" si="16"/>
        <v>291</v>
      </c>
      <c r="O12" s="46">
        <f t="shared" si="17"/>
        <v>5</v>
      </c>
      <c r="P12" s="246">
        <v>0.61111111111111116</v>
      </c>
      <c r="Q12" s="247">
        <v>0.38194444444444442</v>
      </c>
      <c r="R12" s="248">
        <v>6.9444444444444441E-3</v>
      </c>
      <c r="S12" s="380">
        <v>0</v>
      </c>
      <c r="T12" s="44">
        <f t="shared" si="18"/>
        <v>0</v>
      </c>
      <c r="U12" s="42">
        <f t="shared" si="19"/>
        <v>0</v>
      </c>
      <c r="V12" s="46">
        <f t="shared" si="20"/>
        <v>0</v>
      </c>
      <c r="W12" s="246">
        <v>0</v>
      </c>
      <c r="X12" s="247">
        <v>0</v>
      </c>
      <c r="Y12" s="248">
        <v>0</v>
      </c>
      <c r="Z12" s="380">
        <v>3.72</v>
      </c>
      <c r="AA12" s="44">
        <f t="shared" si="21"/>
        <v>482</v>
      </c>
      <c r="AB12" s="42">
        <f t="shared" si="22"/>
        <v>14</v>
      </c>
      <c r="AC12" s="46">
        <f t="shared" si="23"/>
        <v>248</v>
      </c>
      <c r="AD12" s="246">
        <v>0.64785992217898836</v>
      </c>
      <c r="AE12" s="247">
        <v>1.8482490272373541E-2</v>
      </c>
      <c r="AF12" s="248">
        <v>0.33365758754863811</v>
      </c>
      <c r="AG12" s="380"/>
      <c r="AH12" s="77">
        <v>2381.2018956761481</v>
      </c>
      <c r="AI12" s="78">
        <v>1893.916378143512</v>
      </c>
      <c r="AJ12" s="80">
        <v>2259.9219446458028</v>
      </c>
      <c r="AK12" s="258">
        <v>0.42909423604757546</v>
      </c>
      <c r="AL12" s="259">
        <v>0.26501982311680389</v>
      </c>
      <c r="AM12" s="260">
        <v>0.3058859408356206</v>
      </c>
    </row>
    <row r="13" spans="1:40">
      <c r="A13" s="34" t="s">
        <v>186</v>
      </c>
      <c r="B13" s="37" t="s">
        <v>249</v>
      </c>
      <c r="C13" s="40">
        <v>110.21</v>
      </c>
      <c r="D13" s="38">
        <v>114.42</v>
      </c>
      <c r="E13" s="380">
        <v>74</v>
      </c>
      <c r="F13" s="44">
        <f t="shared" si="12"/>
        <v>5481</v>
      </c>
      <c r="G13" s="42">
        <f t="shared" si="13"/>
        <v>1732</v>
      </c>
      <c r="H13" s="46">
        <f t="shared" si="14"/>
        <v>676</v>
      </c>
      <c r="I13" s="246">
        <v>0.69477806788511753</v>
      </c>
      <c r="J13" s="247">
        <v>0.2195822454308094</v>
      </c>
      <c r="K13" s="248">
        <v>8.563968668407311E-2</v>
      </c>
      <c r="L13" s="380">
        <v>7.14</v>
      </c>
      <c r="M13" s="44">
        <f t="shared" si="15"/>
        <v>465</v>
      </c>
      <c r="N13" s="42">
        <f t="shared" si="16"/>
        <v>291</v>
      </c>
      <c r="O13" s="46">
        <f t="shared" si="17"/>
        <v>5</v>
      </c>
      <c r="P13" s="246">
        <v>0.61111111111111116</v>
      </c>
      <c r="Q13" s="247">
        <v>0.38194444444444442</v>
      </c>
      <c r="R13" s="248">
        <v>6.9444444444444441E-3</v>
      </c>
      <c r="S13" s="380">
        <v>0</v>
      </c>
      <c r="T13" s="44">
        <f t="shared" si="18"/>
        <v>0</v>
      </c>
      <c r="U13" s="42">
        <f t="shared" si="19"/>
        <v>0</v>
      </c>
      <c r="V13" s="46">
        <f t="shared" si="20"/>
        <v>0</v>
      </c>
      <c r="W13" s="246">
        <v>0</v>
      </c>
      <c r="X13" s="247">
        <v>0</v>
      </c>
      <c r="Y13" s="248">
        <v>0</v>
      </c>
      <c r="Z13" s="380">
        <v>3.72</v>
      </c>
      <c r="AA13" s="44">
        <f t="shared" si="21"/>
        <v>482</v>
      </c>
      <c r="AB13" s="42">
        <f t="shared" si="22"/>
        <v>13</v>
      </c>
      <c r="AC13" s="46">
        <f t="shared" si="23"/>
        <v>248</v>
      </c>
      <c r="AD13" s="246">
        <v>0.6484907497565725</v>
      </c>
      <c r="AE13" s="247">
        <v>1.7526777020447908E-2</v>
      </c>
      <c r="AF13" s="248">
        <v>0.33398247322297953</v>
      </c>
      <c r="AG13" s="380"/>
      <c r="AH13" s="77">
        <v>2769.9474529966287</v>
      </c>
      <c r="AI13" s="78">
        <v>1551.7336591650387</v>
      </c>
      <c r="AJ13" s="80">
        <v>2358.4619048579584</v>
      </c>
      <c r="AK13" s="258">
        <v>0.42553191489361702</v>
      </c>
      <c r="AL13" s="259">
        <v>0.27564306128929816</v>
      </c>
      <c r="AM13" s="260">
        <v>0.29882502381708481</v>
      </c>
    </row>
    <row r="14" spans="1:40">
      <c r="A14" s="47" t="s">
        <v>187</v>
      </c>
      <c r="B14" s="48" t="s">
        <v>250</v>
      </c>
      <c r="C14" s="49">
        <v>114.42</v>
      </c>
      <c r="D14" s="50">
        <v>119.25</v>
      </c>
      <c r="E14" s="381">
        <v>74</v>
      </c>
      <c r="F14" s="51">
        <f t="shared" si="12"/>
        <v>5480</v>
      </c>
      <c r="G14" s="52">
        <f t="shared" si="13"/>
        <v>1733</v>
      </c>
      <c r="H14" s="53">
        <f t="shared" si="14"/>
        <v>675</v>
      </c>
      <c r="I14" s="249">
        <v>0.69467640918580376</v>
      </c>
      <c r="J14" s="250">
        <v>0.2197286012526096</v>
      </c>
      <c r="K14" s="251">
        <v>8.5594989561586635E-2</v>
      </c>
      <c r="L14" s="381">
        <v>7.14</v>
      </c>
      <c r="M14" s="51">
        <f t="shared" si="15"/>
        <v>465</v>
      </c>
      <c r="N14" s="52">
        <f t="shared" si="16"/>
        <v>291</v>
      </c>
      <c r="O14" s="53">
        <f t="shared" si="17"/>
        <v>5</v>
      </c>
      <c r="P14" s="249">
        <v>0.61111111111111116</v>
      </c>
      <c r="Q14" s="250">
        <v>0.38194444444444442</v>
      </c>
      <c r="R14" s="251">
        <v>6.9444444444444441E-3</v>
      </c>
      <c r="S14" s="381">
        <v>0</v>
      </c>
      <c r="T14" s="51">
        <f t="shared" si="18"/>
        <v>0</v>
      </c>
      <c r="U14" s="52">
        <f t="shared" si="19"/>
        <v>0</v>
      </c>
      <c r="V14" s="53">
        <f t="shared" si="20"/>
        <v>0</v>
      </c>
      <c r="W14" s="249">
        <v>0</v>
      </c>
      <c r="X14" s="250">
        <v>0</v>
      </c>
      <c r="Y14" s="251">
        <v>0</v>
      </c>
      <c r="Z14" s="381">
        <v>3.72</v>
      </c>
      <c r="AA14" s="51">
        <f t="shared" si="21"/>
        <v>482</v>
      </c>
      <c r="AB14" s="52">
        <f t="shared" si="22"/>
        <v>13</v>
      </c>
      <c r="AC14" s="53">
        <f t="shared" si="23"/>
        <v>248</v>
      </c>
      <c r="AD14" s="249">
        <v>0.6484907497565725</v>
      </c>
      <c r="AE14" s="250">
        <v>1.7526777020447908E-2</v>
      </c>
      <c r="AF14" s="251">
        <v>0.33398247322297953</v>
      </c>
      <c r="AG14" s="381"/>
      <c r="AH14" s="81">
        <v>2745.041748767183</v>
      </c>
      <c r="AI14" s="82">
        <v>1543.0708055200141</v>
      </c>
      <c r="AJ14" s="83">
        <v>2782.9417334641657</v>
      </c>
      <c r="AK14" s="261">
        <v>0.42553191489361702</v>
      </c>
      <c r="AL14" s="262">
        <v>0.27564306128929816</v>
      </c>
      <c r="AM14" s="263">
        <v>0.29882502381708481</v>
      </c>
    </row>
    <row r="15" spans="1:40">
      <c r="A15" s="34" t="s">
        <v>188</v>
      </c>
      <c r="B15" s="37" t="s">
        <v>251</v>
      </c>
      <c r="C15" s="40">
        <v>119.25</v>
      </c>
      <c r="D15" s="38">
        <v>126.26</v>
      </c>
      <c r="E15" s="380">
        <v>74</v>
      </c>
      <c r="F15" s="44">
        <f t="shared" si="12"/>
        <v>5271</v>
      </c>
      <c r="G15" s="42">
        <f t="shared" si="13"/>
        <v>1614</v>
      </c>
      <c r="H15" s="46">
        <f t="shared" si="14"/>
        <v>1003</v>
      </c>
      <c r="I15" s="246">
        <v>0.6682328373792743</v>
      </c>
      <c r="J15" s="247">
        <v>0.20464630644740275</v>
      </c>
      <c r="K15" s="248">
        <v>0.12712085617332289</v>
      </c>
      <c r="L15" s="380">
        <v>7.14</v>
      </c>
      <c r="M15" s="44">
        <f t="shared" si="15"/>
        <v>388</v>
      </c>
      <c r="N15" s="42">
        <f t="shared" si="16"/>
        <v>291</v>
      </c>
      <c r="O15" s="46">
        <f t="shared" si="17"/>
        <v>82</v>
      </c>
      <c r="P15" s="246">
        <v>0.51041666666666663</v>
      </c>
      <c r="Q15" s="247">
        <v>0.38194444444444442</v>
      </c>
      <c r="R15" s="248">
        <v>0.1076388888888889</v>
      </c>
      <c r="S15" s="380">
        <v>0</v>
      </c>
      <c r="T15" s="44">
        <f t="shared" si="18"/>
        <v>0</v>
      </c>
      <c r="U15" s="42">
        <f t="shared" si="19"/>
        <v>0</v>
      </c>
      <c r="V15" s="46">
        <f t="shared" si="20"/>
        <v>0</v>
      </c>
      <c r="W15" s="246">
        <v>0</v>
      </c>
      <c r="X15" s="247">
        <v>0</v>
      </c>
      <c r="Y15" s="248">
        <v>0</v>
      </c>
      <c r="Z15" s="380">
        <v>3.72</v>
      </c>
      <c r="AA15" s="44">
        <f t="shared" si="21"/>
        <v>469</v>
      </c>
      <c r="AB15" s="42">
        <f t="shared" si="22"/>
        <v>25</v>
      </c>
      <c r="AC15" s="46">
        <f t="shared" si="23"/>
        <v>249</v>
      </c>
      <c r="AD15" s="246">
        <v>0.63060428849902539</v>
      </c>
      <c r="AE15" s="247">
        <v>3.4113060428849901E-2</v>
      </c>
      <c r="AF15" s="248">
        <v>0.33528265107212474</v>
      </c>
      <c r="AG15" s="380"/>
      <c r="AH15" s="77">
        <v>2742.8760353559264</v>
      </c>
      <c r="AI15" s="78">
        <v>1547.4022323425263</v>
      </c>
      <c r="AJ15" s="80">
        <v>2778.6103066416531</v>
      </c>
      <c r="AK15" s="258">
        <v>0.42548458849698123</v>
      </c>
      <c r="AL15" s="259">
        <v>0.27613600254210358</v>
      </c>
      <c r="AM15" s="260">
        <v>0.29837940896091514</v>
      </c>
    </row>
    <row r="16" spans="1:40">
      <c r="A16" s="34" t="s">
        <v>189</v>
      </c>
      <c r="B16" s="37" t="s">
        <v>252</v>
      </c>
      <c r="C16" s="40">
        <v>126.26</v>
      </c>
      <c r="D16" s="38">
        <v>133.19</v>
      </c>
      <c r="E16" s="380">
        <v>36</v>
      </c>
      <c r="F16" s="44">
        <f t="shared" si="12"/>
        <v>2566</v>
      </c>
      <c r="G16" s="42">
        <f t="shared" si="13"/>
        <v>785</v>
      </c>
      <c r="H16" s="46">
        <f t="shared" si="14"/>
        <v>487</v>
      </c>
      <c r="I16" s="246">
        <v>0.6685788787483703</v>
      </c>
      <c r="J16" s="247">
        <v>0.20443285528031291</v>
      </c>
      <c r="K16" s="248">
        <v>0.12698826597131682</v>
      </c>
      <c r="L16" s="380">
        <v>7.14</v>
      </c>
      <c r="M16" s="44">
        <f t="shared" si="15"/>
        <v>465</v>
      </c>
      <c r="N16" s="42">
        <f t="shared" si="16"/>
        <v>291</v>
      </c>
      <c r="O16" s="46">
        <f t="shared" si="17"/>
        <v>5</v>
      </c>
      <c r="P16" s="246">
        <v>0.61043478260869566</v>
      </c>
      <c r="Q16" s="247">
        <v>0.38260869565217392</v>
      </c>
      <c r="R16" s="248">
        <v>6.956521739130435E-3</v>
      </c>
      <c r="S16" s="380">
        <v>0</v>
      </c>
      <c r="T16" s="44">
        <f t="shared" si="18"/>
        <v>0</v>
      </c>
      <c r="U16" s="42">
        <f t="shared" si="19"/>
        <v>0</v>
      </c>
      <c r="V16" s="46">
        <f t="shared" si="20"/>
        <v>0</v>
      </c>
      <c r="W16" s="246">
        <v>0</v>
      </c>
      <c r="X16" s="247">
        <v>0</v>
      </c>
      <c r="Y16" s="248">
        <v>0</v>
      </c>
      <c r="Z16" s="380">
        <v>3.72</v>
      </c>
      <c r="AA16" s="44">
        <f t="shared" si="21"/>
        <v>470</v>
      </c>
      <c r="AB16" s="42">
        <f t="shared" si="22"/>
        <v>25</v>
      </c>
      <c r="AC16" s="46">
        <f t="shared" si="23"/>
        <v>248</v>
      </c>
      <c r="AD16" s="246">
        <v>0.6320939334637965</v>
      </c>
      <c r="AE16" s="247">
        <v>3.4246575342465752E-2</v>
      </c>
      <c r="AF16" s="248">
        <v>0.33365949119373778</v>
      </c>
      <c r="AG16" s="380"/>
      <c r="AH16" s="77">
        <v>2516.5589838796577</v>
      </c>
      <c r="AI16" s="78">
        <v>1474.8508330654449</v>
      </c>
      <c r="AJ16" s="80">
        <v>2487.3218528276998</v>
      </c>
      <c r="AK16" s="258">
        <v>0.42566709021601018</v>
      </c>
      <c r="AL16" s="259">
        <v>0.27604828462515885</v>
      </c>
      <c r="AM16" s="260">
        <v>0.29828462515883103</v>
      </c>
    </row>
    <row r="17" spans="1:39">
      <c r="A17" s="34" t="s">
        <v>190</v>
      </c>
      <c r="B17" s="37" t="s">
        <v>253</v>
      </c>
      <c r="C17" s="40">
        <v>133.19</v>
      </c>
      <c r="D17" s="38">
        <v>139.9</v>
      </c>
      <c r="E17" s="380">
        <v>36</v>
      </c>
      <c r="F17" s="44">
        <f t="shared" si="12"/>
        <v>2522</v>
      </c>
      <c r="G17" s="42">
        <f t="shared" si="13"/>
        <v>687</v>
      </c>
      <c r="H17" s="46">
        <f t="shared" si="14"/>
        <v>629</v>
      </c>
      <c r="I17" s="246">
        <v>0.65727699530516437</v>
      </c>
      <c r="J17" s="247">
        <v>0.17892540427751696</v>
      </c>
      <c r="K17" s="248">
        <v>0.16379760041731872</v>
      </c>
      <c r="L17" s="380">
        <v>7.14</v>
      </c>
      <c r="M17" s="44">
        <f t="shared" si="15"/>
        <v>465</v>
      </c>
      <c r="N17" s="42">
        <f t="shared" si="16"/>
        <v>291</v>
      </c>
      <c r="O17" s="46">
        <f t="shared" si="17"/>
        <v>5</v>
      </c>
      <c r="P17" s="246">
        <v>0.61043478260869566</v>
      </c>
      <c r="Q17" s="247">
        <v>0.38260869565217392</v>
      </c>
      <c r="R17" s="248">
        <v>6.956521739130435E-3</v>
      </c>
      <c r="S17" s="380">
        <v>0</v>
      </c>
      <c r="T17" s="44">
        <f t="shared" si="18"/>
        <v>0</v>
      </c>
      <c r="U17" s="42">
        <f t="shared" si="19"/>
        <v>0</v>
      </c>
      <c r="V17" s="46">
        <f t="shared" si="20"/>
        <v>0</v>
      </c>
      <c r="W17" s="246">
        <v>0</v>
      </c>
      <c r="X17" s="247">
        <v>0</v>
      </c>
      <c r="Y17" s="248">
        <v>0</v>
      </c>
      <c r="Z17" s="380">
        <v>3.72</v>
      </c>
      <c r="AA17" s="44">
        <f t="shared" si="21"/>
        <v>469</v>
      </c>
      <c r="AB17" s="42">
        <f t="shared" si="22"/>
        <v>25</v>
      </c>
      <c r="AC17" s="46">
        <f t="shared" si="23"/>
        <v>249</v>
      </c>
      <c r="AD17" s="246">
        <v>0.630859375</v>
      </c>
      <c r="AE17" s="247">
        <v>3.41796875E-2</v>
      </c>
      <c r="AF17" s="248">
        <v>0.3349609375</v>
      </c>
      <c r="AG17" s="380"/>
      <c r="AH17" s="77">
        <v>2498.1504198839807</v>
      </c>
      <c r="AI17" s="78">
        <v>1474.8508330654449</v>
      </c>
      <c r="AJ17" s="80">
        <v>2485.1561394164437</v>
      </c>
      <c r="AK17" s="258">
        <v>0.42566709021601018</v>
      </c>
      <c r="AL17" s="259">
        <v>0.16709021601016519</v>
      </c>
      <c r="AM17" s="260">
        <v>0.40724269377382466</v>
      </c>
    </row>
    <row r="18" spans="1:39">
      <c r="A18" s="47" t="s">
        <v>191</v>
      </c>
      <c r="B18" s="48" t="s">
        <v>254</v>
      </c>
      <c r="C18" s="49">
        <v>139.9</v>
      </c>
      <c r="D18" s="50">
        <v>148.22999999999999</v>
      </c>
      <c r="E18" s="381">
        <v>36</v>
      </c>
      <c r="F18" s="51">
        <f t="shared" si="12"/>
        <v>2522</v>
      </c>
      <c r="G18" s="52">
        <f t="shared" si="13"/>
        <v>687</v>
      </c>
      <c r="H18" s="53">
        <f t="shared" si="14"/>
        <v>629</v>
      </c>
      <c r="I18" s="249">
        <v>0.65727699530516437</v>
      </c>
      <c r="J18" s="250">
        <v>0.17892540427751696</v>
      </c>
      <c r="K18" s="251">
        <v>0.16379760041731872</v>
      </c>
      <c r="L18" s="381">
        <v>7.14</v>
      </c>
      <c r="M18" s="51">
        <f t="shared" si="15"/>
        <v>465</v>
      </c>
      <c r="N18" s="52">
        <f t="shared" si="16"/>
        <v>291</v>
      </c>
      <c r="O18" s="53">
        <f t="shared" si="17"/>
        <v>5</v>
      </c>
      <c r="P18" s="249">
        <v>0.61043478260869566</v>
      </c>
      <c r="Q18" s="250">
        <v>0.38260869565217392</v>
      </c>
      <c r="R18" s="251">
        <v>6.956521739130435E-3</v>
      </c>
      <c r="S18" s="381">
        <v>0</v>
      </c>
      <c r="T18" s="51">
        <f t="shared" si="18"/>
        <v>0</v>
      </c>
      <c r="U18" s="52">
        <f t="shared" si="19"/>
        <v>0</v>
      </c>
      <c r="V18" s="53">
        <f t="shared" si="20"/>
        <v>0</v>
      </c>
      <c r="W18" s="249">
        <v>0</v>
      </c>
      <c r="X18" s="250">
        <v>0</v>
      </c>
      <c r="Y18" s="251">
        <v>0</v>
      </c>
      <c r="Z18" s="381">
        <v>3.72</v>
      </c>
      <c r="AA18" s="51">
        <f t="shared" si="21"/>
        <v>469</v>
      </c>
      <c r="AB18" s="52">
        <f t="shared" si="22"/>
        <v>25</v>
      </c>
      <c r="AC18" s="53">
        <f t="shared" si="23"/>
        <v>249</v>
      </c>
      <c r="AD18" s="249">
        <v>0.630859375</v>
      </c>
      <c r="AE18" s="250">
        <v>3.41796875E-2</v>
      </c>
      <c r="AF18" s="251">
        <v>0.3349609375</v>
      </c>
      <c r="AG18" s="381"/>
      <c r="AH18" s="81">
        <v>2436.42758766318</v>
      </c>
      <c r="AI18" s="82">
        <v>1475.933689771073</v>
      </c>
      <c r="AJ18" s="83">
        <v>2485.1561394164437</v>
      </c>
      <c r="AK18" s="261">
        <v>0.42557918121231353</v>
      </c>
      <c r="AL18" s="262">
        <v>0.16661377340526817</v>
      </c>
      <c r="AM18" s="263">
        <v>0.4078070453824183</v>
      </c>
    </row>
    <row r="19" spans="1:39">
      <c r="A19" s="34" t="s">
        <v>192</v>
      </c>
      <c r="B19" s="37" t="s">
        <v>255</v>
      </c>
      <c r="C19" s="40">
        <v>148.22999999999999</v>
      </c>
      <c r="D19" s="38">
        <v>155.94999999999999</v>
      </c>
      <c r="E19" s="380">
        <v>36</v>
      </c>
      <c r="F19" s="44">
        <f t="shared" si="12"/>
        <v>2522</v>
      </c>
      <c r="G19" s="42">
        <f t="shared" si="13"/>
        <v>687</v>
      </c>
      <c r="H19" s="46">
        <f t="shared" si="14"/>
        <v>629</v>
      </c>
      <c r="I19" s="246">
        <v>0.65718758152882861</v>
      </c>
      <c r="J19" s="247">
        <v>0.1789720845290895</v>
      </c>
      <c r="K19" s="248">
        <v>0.16384033394208192</v>
      </c>
      <c r="L19" s="380">
        <v>7.14</v>
      </c>
      <c r="M19" s="44">
        <f t="shared" si="15"/>
        <v>465</v>
      </c>
      <c r="N19" s="42">
        <f t="shared" si="16"/>
        <v>291</v>
      </c>
      <c r="O19" s="46">
        <f t="shared" si="17"/>
        <v>5</v>
      </c>
      <c r="P19" s="246">
        <v>0.61043478260869566</v>
      </c>
      <c r="Q19" s="247">
        <v>0.38260869565217392</v>
      </c>
      <c r="R19" s="248">
        <v>6.956521739130435E-3</v>
      </c>
      <c r="S19" s="380">
        <v>0</v>
      </c>
      <c r="T19" s="44">
        <f t="shared" si="18"/>
        <v>0</v>
      </c>
      <c r="U19" s="42">
        <f t="shared" si="19"/>
        <v>0</v>
      </c>
      <c r="V19" s="46">
        <f t="shared" si="20"/>
        <v>0</v>
      </c>
      <c r="W19" s="246">
        <v>0</v>
      </c>
      <c r="X19" s="247">
        <v>0</v>
      </c>
      <c r="Y19" s="248">
        <v>0</v>
      </c>
      <c r="Z19" s="380">
        <v>3.72</v>
      </c>
      <c r="AA19" s="44">
        <f t="shared" si="21"/>
        <v>469</v>
      </c>
      <c r="AB19" s="42">
        <f t="shared" si="22"/>
        <v>25</v>
      </c>
      <c r="AC19" s="46">
        <f t="shared" si="23"/>
        <v>249</v>
      </c>
      <c r="AD19" s="246">
        <v>0.630859375</v>
      </c>
      <c r="AE19" s="247">
        <v>3.41796875E-2</v>
      </c>
      <c r="AF19" s="248">
        <v>0.3349609375</v>
      </c>
      <c r="AG19" s="380"/>
      <c r="AH19" s="77">
        <v>2435.3447309575517</v>
      </c>
      <c r="AI19" s="78">
        <v>1214.9652237147059</v>
      </c>
      <c r="AJ19" s="80">
        <v>2480.8247125939315</v>
      </c>
      <c r="AK19" s="258">
        <v>0.42557918121231353</v>
      </c>
      <c r="AL19" s="259">
        <v>7.0136464614408131E-2</v>
      </c>
      <c r="AM19" s="260">
        <v>0.50428435417327833</v>
      </c>
    </row>
    <row r="20" spans="1:39">
      <c r="A20" s="34" t="s">
        <v>193</v>
      </c>
      <c r="B20" s="37" t="s">
        <v>256</v>
      </c>
      <c r="C20" s="40">
        <v>155.94999999999999</v>
      </c>
      <c r="D20" s="38">
        <v>162.91</v>
      </c>
      <c r="E20" s="380">
        <v>36</v>
      </c>
      <c r="F20" s="44">
        <f t="shared" si="12"/>
        <v>2522</v>
      </c>
      <c r="G20" s="42">
        <f t="shared" si="13"/>
        <v>687</v>
      </c>
      <c r="H20" s="46">
        <f t="shared" si="14"/>
        <v>629</v>
      </c>
      <c r="I20" s="246">
        <v>0.65718758152882861</v>
      </c>
      <c r="J20" s="247">
        <v>0.1789720845290895</v>
      </c>
      <c r="K20" s="248">
        <v>0.16384033394208192</v>
      </c>
      <c r="L20" s="380">
        <v>7.14</v>
      </c>
      <c r="M20" s="44">
        <f t="shared" si="15"/>
        <v>464</v>
      </c>
      <c r="N20" s="42">
        <f t="shared" si="16"/>
        <v>292</v>
      </c>
      <c r="O20" s="46">
        <f t="shared" si="17"/>
        <v>5</v>
      </c>
      <c r="P20" s="246">
        <v>0.6097560975609756</v>
      </c>
      <c r="Q20" s="247">
        <v>0.38327526132404183</v>
      </c>
      <c r="R20" s="248">
        <v>6.9686411149825784E-3</v>
      </c>
      <c r="S20" s="380">
        <v>0</v>
      </c>
      <c r="T20" s="44">
        <f t="shared" si="18"/>
        <v>0</v>
      </c>
      <c r="U20" s="42">
        <f t="shared" si="19"/>
        <v>0</v>
      </c>
      <c r="V20" s="46">
        <f t="shared" si="20"/>
        <v>0</v>
      </c>
      <c r="W20" s="246">
        <v>0</v>
      </c>
      <c r="X20" s="247">
        <v>0</v>
      </c>
      <c r="Y20" s="248">
        <v>0</v>
      </c>
      <c r="Z20" s="380">
        <v>3.72</v>
      </c>
      <c r="AA20" s="44">
        <f t="shared" si="21"/>
        <v>469</v>
      </c>
      <c r="AB20" s="42">
        <f t="shared" si="22"/>
        <v>25</v>
      </c>
      <c r="AC20" s="46">
        <f t="shared" si="23"/>
        <v>249</v>
      </c>
      <c r="AD20" s="246">
        <v>0.630859375</v>
      </c>
      <c r="AE20" s="247">
        <v>3.41796875E-2</v>
      </c>
      <c r="AF20" s="248">
        <v>0.3349609375</v>
      </c>
      <c r="AG20" s="380"/>
      <c r="AH20" s="77">
        <v>2438.5933010744361</v>
      </c>
      <c r="AI20" s="78">
        <v>1213.8823670090776</v>
      </c>
      <c r="AJ20" s="80">
        <v>2801.3502974598432</v>
      </c>
      <c r="AK20" s="258">
        <v>0.42584947602413464</v>
      </c>
      <c r="AL20" s="259">
        <v>7.0181009844395043E-2</v>
      </c>
      <c r="AM20" s="260">
        <v>0.50396951413147029</v>
      </c>
    </row>
    <row r="21" spans="1:39">
      <c r="A21" s="34" t="s">
        <v>194</v>
      </c>
      <c r="B21" s="37" t="s">
        <v>257</v>
      </c>
      <c r="C21" s="40">
        <v>162.91</v>
      </c>
      <c r="D21" s="38">
        <v>168.47</v>
      </c>
      <c r="E21" s="380">
        <v>36</v>
      </c>
      <c r="F21" s="44">
        <f t="shared" si="12"/>
        <v>2522</v>
      </c>
      <c r="G21" s="42">
        <f t="shared" si="13"/>
        <v>687</v>
      </c>
      <c r="H21" s="46">
        <f t="shared" si="14"/>
        <v>629</v>
      </c>
      <c r="I21" s="246">
        <v>0.65718758152882861</v>
      </c>
      <c r="J21" s="247">
        <v>0.1789720845290895</v>
      </c>
      <c r="K21" s="248">
        <v>0.16384033394208192</v>
      </c>
      <c r="L21" s="380">
        <v>7.14</v>
      </c>
      <c r="M21" s="44">
        <f t="shared" si="15"/>
        <v>464</v>
      </c>
      <c r="N21" s="42">
        <f t="shared" si="16"/>
        <v>292</v>
      </c>
      <c r="O21" s="46">
        <f t="shared" si="17"/>
        <v>5</v>
      </c>
      <c r="P21" s="246">
        <v>0.6097560975609756</v>
      </c>
      <c r="Q21" s="247">
        <v>0.38327526132404183</v>
      </c>
      <c r="R21" s="248">
        <v>6.9686411149825784E-3</v>
      </c>
      <c r="S21" s="380">
        <v>0</v>
      </c>
      <c r="T21" s="44">
        <f t="shared" si="18"/>
        <v>0</v>
      </c>
      <c r="U21" s="42">
        <f t="shared" si="19"/>
        <v>0</v>
      </c>
      <c r="V21" s="46">
        <f t="shared" si="20"/>
        <v>0</v>
      </c>
      <c r="W21" s="246">
        <v>0</v>
      </c>
      <c r="X21" s="247">
        <v>0</v>
      </c>
      <c r="Y21" s="248">
        <v>0</v>
      </c>
      <c r="Z21" s="380">
        <v>3.72</v>
      </c>
      <c r="AA21" s="44">
        <f t="shared" si="21"/>
        <v>469</v>
      </c>
      <c r="AB21" s="42">
        <f t="shared" si="22"/>
        <v>25</v>
      </c>
      <c r="AC21" s="46">
        <f t="shared" si="23"/>
        <v>249</v>
      </c>
      <c r="AD21" s="246">
        <v>0.63049853372434017</v>
      </c>
      <c r="AE21" s="247">
        <v>3.4213098729227759E-2</v>
      </c>
      <c r="AF21" s="248">
        <v>0.33528836754643204</v>
      </c>
      <c r="AG21" s="380"/>
      <c r="AH21" s="77">
        <v>2436.42758766318</v>
      </c>
      <c r="AI21" s="78">
        <v>1213.8823670090776</v>
      </c>
      <c r="AJ21" s="80">
        <v>2805.6817242823554</v>
      </c>
      <c r="AK21" s="258">
        <v>0.42557918121231353</v>
      </c>
      <c r="AL21" s="259">
        <v>7.0136464614408131E-2</v>
      </c>
      <c r="AM21" s="260">
        <v>0.50428435417327833</v>
      </c>
    </row>
    <row r="22" spans="1:39">
      <c r="A22" s="47" t="s">
        <v>195</v>
      </c>
      <c r="B22" s="48" t="s">
        <v>258</v>
      </c>
      <c r="C22" s="49">
        <v>168.47</v>
      </c>
      <c r="D22" s="50">
        <v>174.71</v>
      </c>
      <c r="E22" s="381">
        <v>36</v>
      </c>
      <c r="F22" s="51">
        <f t="shared" si="12"/>
        <v>2522</v>
      </c>
      <c r="G22" s="52">
        <f t="shared" si="13"/>
        <v>687</v>
      </c>
      <c r="H22" s="53">
        <f t="shared" si="14"/>
        <v>629</v>
      </c>
      <c r="I22" s="249">
        <v>0.65718758152882861</v>
      </c>
      <c r="J22" s="250">
        <v>0.1789720845290895</v>
      </c>
      <c r="K22" s="251">
        <v>0.16384033394208192</v>
      </c>
      <c r="L22" s="381">
        <v>7.14</v>
      </c>
      <c r="M22" s="51">
        <f t="shared" si="15"/>
        <v>582</v>
      </c>
      <c r="N22" s="52">
        <f t="shared" si="16"/>
        <v>174</v>
      </c>
      <c r="O22" s="53">
        <f t="shared" si="17"/>
        <v>5</v>
      </c>
      <c r="P22" s="249">
        <v>0.76480836236933802</v>
      </c>
      <c r="Q22" s="250">
        <v>0.22822299651567945</v>
      </c>
      <c r="R22" s="251">
        <v>6.9686411149825784E-3</v>
      </c>
      <c r="S22" s="381">
        <v>0</v>
      </c>
      <c r="T22" s="51">
        <f t="shared" si="18"/>
        <v>0</v>
      </c>
      <c r="U22" s="52">
        <f t="shared" si="19"/>
        <v>0</v>
      </c>
      <c r="V22" s="53">
        <f t="shared" si="20"/>
        <v>0</v>
      </c>
      <c r="W22" s="249">
        <v>0</v>
      </c>
      <c r="X22" s="250">
        <v>0</v>
      </c>
      <c r="Y22" s="251">
        <v>0</v>
      </c>
      <c r="Z22" s="381">
        <v>3.72</v>
      </c>
      <c r="AA22" s="51">
        <f t="shared" si="21"/>
        <v>471</v>
      </c>
      <c r="AB22" s="52">
        <f t="shared" si="22"/>
        <v>24</v>
      </c>
      <c r="AC22" s="53">
        <f t="shared" si="23"/>
        <v>249</v>
      </c>
      <c r="AD22" s="249">
        <v>0.6324535679374389</v>
      </c>
      <c r="AE22" s="250">
        <v>3.2258064516129031E-2</v>
      </c>
      <c r="AF22" s="251">
        <v>0.33528836754643204</v>
      </c>
      <c r="AG22" s="381"/>
      <c r="AH22" s="81">
        <v>2434.2618742519239</v>
      </c>
      <c r="AI22" s="82">
        <v>1214.9652237147059</v>
      </c>
      <c r="AJ22" s="83">
        <v>2804.5988675767271</v>
      </c>
      <c r="AK22" s="261">
        <v>0.42571428571428571</v>
      </c>
      <c r="AL22" s="262">
        <v>7.0158730158730157E-2</v>
      </c>
      <c r="AM22" s="263">
        <v>0.50412698412698409</v>
      </c>
    </row>
    <row r="23" spans="1:39">
      <c r="A23" s="34" t="s">
        <v>196</v>
      </c>
      <c r="B23" s="37" t="s">
        <v>259</v>
      </c>
      <c r="C23" s="40">
        <v>174.71</v>
      </c>
      <c r="D23" s="38">
        <v>184.18</v>
      </c>
      <c r="E23" s="380">
        <v>36</v>
      </c>
      <c r="F23" s="44">
        <f t="shared" si="12"/>
        <v>2379</v>
      </c>
      <c r="G23" s="42">
        <f t="shared" si="13"/>
        <v>830</v>
      </c>
      <c r="H23" s="46">
        <f t="shared" si="14"/>
        <v>629</v>
      </c>
      <c r="I23" s="246">
        <v>0.61997913406364114</v>
      </c>
      <c r="J23" s="247">
        <v>0.21622326551904017</v>
      </c>
      <c r="K23" s="248">
        <v>0.16379760041731872</v>
      </c>
      <c r="L23" s="380">
        <v>7.14</v>
      </c>
      <c r="M23" s="44">
        <f t="shared" si="15"/>
        <v>582</v>
      </c>
      <c r="N23" s="42">
        <f t="shared" si="16"/>
        <v>174</v>
      </c>
      <c r="O23" s="46">
        <f t="shared" si="17"/>
        <v>5</v>
      </c>
      <c r="P23" s="246">
        <v>0.76480836236933802</v>
      </c>
      <c r="Q23" s="247">
        <v>0.22822299651567945</v>
      </c>
      <c r="R23" s="248">
        <v>6.9686411149825784E-3</v>
      </c>
      <c r="S23" s="380">
        <v>0</v>
      </c>
      <c r="T23" s="44">
        <f t="shared" si="18"/>
        <v>0</v>
      </c>
      <c r="U23" s="42">
        <f t="shared" si="19"/>
        <v>0</v>
      </c>
      <c r="V23" s="46">
        <f t="shared" si="20"/>
        <v>0</v>
      </c>
      <c r="W23" s="246">
        <v>0</v>
      </c>
      <c r="X23" s="247">
        <v>0</v>
      </c>
      <c r="Y23" s="248">
        <v>0</v>
      </c>
      <c r="Z23" s="380">
        <v>3.72</v>
      </c>
      <c r="AA23" s="44">
        <f t="shared" si="21"/>
        <v>470</v>
      </c>
      <c r="AB23" s="42">
        <f t="shared" si="22"/>
        <v>25</v>
      </c>
      <c r="AC23" s="46">
        <f t="shared" si="23"/>
        <v>249</v>
      </c>
      <c r="AD23" s="246">
        <v>0.63147605083088953</v>
      </c>
      <c r="AE23" s="247">
        <v>3.3235581622678395E-2</v>
      </c>
      <c r="AF23" s="248">
        <v>0.33528836754643204</v>
      </c>
      <c r="AG23" s="380"/>
      <c r="AH23" s="77">
        <v>2429.9304474294117</v>
      </c>
      <c r="AI23" s="78">
        <v>1214.9652237147059</v>
      </c>
      <c r="AJ23" s="80">
        <v>2798.1017273429588</v>
      </c>
      <c r="AK23" s="258">
        <v>0.42584947602413464</v>
      </c>
      <c r="AL23" s="259">
        <v>7.0181009844395043E-2</v>
      </c>
      <c r="AM23" s="260">
        <v>0.50396951413147029</v>
      </c>
    </row>
    <row r="24" spans="1:39">
      <c r="A24" s="34" t="s">
        <v>197</v>
      </c>
      <c r="B24" s="37" t="s">
        <v>260</v>
      </c>
      <c r="C24" s="40">
        <v>184.18</v>
      </c>
      <c r="D24" s="38">
        <v>187.75</v>
      </c>
      <c r="E24" s="380">
        <v>1.71</v>
      </c>
      <c r="F24" s="44">
        <f t="shared" si="12"/>
        <v>0</v>
      </c>
      <c r="G24" s="42">
        <f t="shared" si="13"/>
        <v>75</v>
      </c>
      <c r="H24" s="46">
        <f t="shared" si="14"/>
        <v>107</v>
      </c>
      <c r="I24" s="246">
        <v>0</v>
      </c>
      <c r="J24" s="247">
        <v>0.41322314049586778</v>
      </c>
      <c r="K24" s="248">
        <v>0.58677685950413228</v>
      </c>
      <c r="L24" s="380">
        <v>7.14</v>
      </c>
      <c r="M24" s="44">
        <f t="shared" si="15"/>
        <v>537</v>
      </c>
      <c r="N24" s="42">
        <f t="shared" si="16"/>
        <v>219</v>
      </c>
      <c r="O24" s="46">
        <f t="shared" si="17"/>
        <v>5</v>
      </c>
      <c r="P24" s="246">
        <v>0.70614035087719296</v>
      </c>
      <c r="Q24" s="247">
        <v>0.28728070175438597</v>
      </c>
      <c r="R24" s="248">
        <v>6.5789473684210523E-3</v>
      </c>
      <c r="S24" s="380">
        <v>1.43</v>
      </c>
      <c r="T24" s="44">
        <f t="shared" si="18"/>
        <v>55</v>
      </c>
      <c r="U24" s="42">
        <f t="shared" si="19"/>
        <v>0</v>
      </c>
      <c r="V24" s="46">
        <f t="shared" si="20"/>
        <v>0</v>
      </c>
      <c r="W24" s="246">
        <v>1</v>
      </c>
      <c r="X24" s="247">
        <v>0</v>
      </c>
      <c r="Y24" s="248">
        <v>0</v>
      </c>
      <c r="Z24" s="380">
        <v>3.72</v>
      </c>
      <c r="AA24" s="44">
        <f t="shared" si="21"/>
        <v>400</v>
      </c>
      <c r="AB24" s="42">
        <f t="shared" si="22"/>
        <v>7</v>
      </c>
      <c r="AC24" s="46">
        <f t="shared" si="23"/>
        <v>336</v>
      </c>
      <c r="AD24" s="246">
        <v>0.5379213483146067</v>
      </c>
      <c r="AE24" s="247">
        <v>9.8314606741573031E-3</v>
      </c>
      <c r="AF24" s="248">
        <v>0.45224719101123595</v>
      </c>
      <c r="AG24" s="380"/>
      <c r="AH24" s="77">
        <v>2423.433307195643</v>
      </c>
      <c r="AI24" s="78">
        <v>1211.7166535978215</v>
      </c>
      <c r="AJ24" s="80">
        <v>2431.0133041350396</v>
      </c>
      <c r="AK24" s="258">
        <v>0.41079365079365077</v>
      </c>
      <c r="AL24" s="259">
        <v>8.5079365079365074E-2</v>
      </c>
      <c r="AM24" s="260">
        <v>0.50412698412698409</v>
      </c>
    </row>
    <row r="25" spans="1:39">
      <c r="A25" s="34" t="s">
        <v>198</v>
      </c>
      <c r="B25" s="37" t="s">
        <v>261</v>
      </c>
      <c r="C25" s="40">
        <v>187.75</v>
      </c>
      <c r="D25" s="38">
        <v>191.68</v>
      </c>
      <c r="E25" s="380">
        <v>1.71</v>
      </c>
      <c r="F25" s="44">
        <f t="shared" si="12"/>
        <v>0</v>
      </c>
      <c r="G25" s="42">
        <f t="shared" si="13"/>
        <v>75</v>
      </c>
      <c r="H25" s="46">
        <f t="shared" si="14"/>
        <v>107</v>
      </c>
      <c r="I25" s="246">
        <v>0</v>
      </c>
      <c r="J25" s="247">
        <v>0.41322314049586778</v>
      </c>
      <c r="K25" s="248">
        <v>0.58677685950413228</v>
      </c>
      <c r="L25" s="380">
        <v>7.14</v>
      </c>
      <c r="M25" s="44">
        <f t="shared" si="15"/>
        <v>539</v>
      </c>
      <c r="N25" s="42">
        <f t="shared" si="16"/>
        <v>217</v>
      </c>
      <c r="O25" s="46">
        <f t="shared" si="17"/>
        <v>5</v>
      </c>
      <c r="P25" s="246">
        <v>0.70769230769230773</v>
      </c>
      <c r="Q25" s="247">
        <v>0.2857142857142857</v>
      </c>
      <c r="R25" s="248">
        <v>6.5934065934065934E-3</v>
      </c>
      <c r="S25" s="380">
        <v>1.43</v>
      </c>
      <c r="T25" s="44">
        <f t="shared" si="18"/>
        <v>55</v>
      </c>
      <c r="U25" s="42">
        <f t="shared" si="19"/>
        <v>0</v>
      </c>
      <c r="V25" s="46">
        <f t="shared" si="20"/>
        <v>0</v>
      </c>
      <c r="W25" s="246">
        <v>1</v>
      </c>
      <c r="X25" s="247">
        <v>0</v>
      </c>
      <c r="Y25" s="248">
        <v>0</v>
      </c>
      <c r="Z25" s="380">
        <v>3.72</v>
      </c>
      <c r="AA25" s="44">
        <f t="shared" si="21"/>
        <v>401</v>
      </c>
      <c r="AB25" s="42">
        <f t="shared" si="22"/>
        <v>5</v>
      </c>
      <c r="AC25" s="46">
        <f t="shared" si="23"/>
        <v>338</v>
      </c>
      <c r="AD25" s="246">
        <v>0.53878702397743305</v>
      </c>
      <c r="AE25" s="247">
        <v>7.052186177715092E-3</v>
      </c>
      <c r="AF25" s="248">
        <v>0.45416078984485192</v>
      </c>
      <c r="AG25" s="380"/>
      <c r="AH25" s="77">
        <v>1998.9534785894357</v>
      </c>
      <c r="AI25" s="78">
        <v>1222.5452206541024</v>
      </c>
      <c r="AJ25" s="80">
        <v>2406.1075999055938</v>
      </c>
      <c r="AK25" s="258">
        <v>0.41073697585768743</v>
      </c>
      <c r="AL25" s="259">
        <v>8.5451080050825926E-2</v>
      </c>
      <c r="AM25" s="260">
        <v>0.50381194409148666</v>
      </c>
    </row>
    <row r="26" spans="1:39">
      <c r="A26" s="47" t="s">
        <v>199</v>
      </c>
      <c r="B26" s="48" t="s">
        <v>262</v>
      </c>
      <c r="C26" s="49">
        <v>191.68</v>
      </c>
      <c r="D26" s="50">
        <v>198.26</v>
      </c>
      <c r="E26" s="381">
        <v>1.71</v>
      </c>
      <c r="F26" s="51">
        <f t="shared" si="12"/>
        <v>0</v>
      </c>
      <c r="G26" s="52">
        <f t="shared" si="13"/>
        <v>75</v>
      </c>
      <c r="H26" s="53">
        <f t="shared" si="14"/>
        <v>107</v>
      </c>
      <c r="I26" s="249">
        <v>0</v>
      </c>
      <c r="J26" s="250">
        <v>0.41322314049586778</v>
      </c>
      <c r="K26" s="251">
        <v>0.58677685950413228</v>
      </c>
      <c r="L26" s="381">
        <v>7.14</v>
      </c>
      <c r="M26" s="51">
        <f t="shared" si="15"/>
        <v>539</v>
      </c>
      <c r="N26" s="52">
        <f t="shared" si="16"/>
        <v>217</v>
      </c>
      <c r="O26" s="53">
        <f t="shared" si="17"/>
        <v>5</v>
      </c>
      <c r="P26" s="249">
        <v>0.70833333333333337</v>
      </c>
      <c r="Q26" s="250">
        <v>0.28508771929824561</v>
      </c>
      <c r="R26" s="251">
        <v>6.5789473684210523E-3</v>
      </c>
      <c r="S26" s="381">
        <v>1.43</v>
      </c>
      <c r="T26" s="51">
        <f t="shared" si="18"/>
        <v>55</v>
      </c>
      <c r="U26" s="52">
        <f t="shared" si="19"/>
        <v>0</v>
      </c>
      <c r="V26" s="53">
        <f t="shared" si="20"/>
        <v>0</v>
      </c>
      <c r="W26" s="249">
        <v>1</v>
      </c>
      <c r="X26" s="250">
        <v>0</v>
      </c>
      <c r="Y26" s="251">
        <v>0</v>
      </c>
      <c r="Z26" s="381">
        <v>3.72</v>
      </c>
      <c r="AA26" s="51">
        <f t="shared" si="21"/>
        <v>401</v>
      </c>
      <c r="AB26" s="52">
        <f t="shared" si="22"/>
        <v>5</v>
      </c>
      <c r="AC26" s="53">
        <f t="shared" si="23"/>
        <v>338</v>
      </c>
      <c r="AD26" s="249">
        <v>0.53878702397743305</v>
      </c>
      <c r="AE26" s="250">
        <v>7.052186177715092E-3</v>
      </c>
      <c r="AF26" s="251">
        <v>0.45416078984485192</v>
      </c>
      <c r="AG26" s="381"/>
      <c r="AH26" s="81">
        <v>1994.6220517669233</v>
      </c>
      <c r="AI26" s="82">
        <v>1162.9881018445578</v>
      </c>
      <c r="AJ26" s="83">
        <v>2406.1075999055938</v>
      </c>
      <c r="AK26" s="261">
        <v>0.41073697585768743</v>
      </c>
      <c r="AL26" s="262">
        <v>8.5451080050825926E-2</v>
      </c>
      <c r="AM26" s="263">
        <v>0.50381194409148666</v>
      </c>
    </row>
    <row r="27" spans="1:39">
      <c r="A27" s="34" t="s">
        <v>200</v>
      </c>
      <c r="B27" s="37" t="s">
        <v>263</v>
      </c>
      <c r="C27" s="40">
        <v>198.26</v>
      </c>
      <c r="D27" s="38">
        <v>200.09</v>
      </c>
      <c r="E27" s="380">
        <v>1.71</v>
      </c>
      <c r="F27" s="44">
        <f t="shared" si="12"/>
        <v>0</v>
      </c>
      <c r="G27" s="42">
        <f t="shared" si="13"/>
        <v>75</v>
      </c>
      <c r="H27" s="46">
        <f t="shared" si="14"/>
        <v>107</v>
      </c>
      <c r="I27" s="246">
        <v>0</v>
      </c>
      <c r="J27" s="247">
        <v>0.41322314049586778</v>
      </c>
      <c r="K27" s="248">
        <v>0.58677685950413228</v>
      </c>
      <c r="L27" s="380">
        <v>7.14</v>
      </c>
      <c r="M27" s="44">
        <f t="shared" si="15"/>
        <v>539</v>
      </c>
      <c r="N27" s="42">
        <f t="shared" si="16"/>
        <v>217</v>
      </c>
      <c r="O27" s="46">
        <f t="shared" si="17"/>
        <v>5</v>
      </c>
      <c r="P27" s="246">
        <v>0.70769230769230773</v>
      </c>
      <c r="Q27" s="247">
        <v>0.2857142857142857</v>
      </c>
      <c r="R27" s="248">
        <v>6.5934065934065934E-3</v>
      </c>
      <c r="S27" s="380">
        <v>1.43</v>
      </c>
      <c r="T27" s="44">
        <f t="shared" si="18"/>
        <v>55</v>
      </c>
      <c r="U27" s="42">
        <f t="shared" si="19"/>
        <v>0</v>
      </c>
      <c r="V27" s="46">
        <f t="shared" si="20"/>
        <v>0</v>
      </c>
      <c r="W27" s="246">
        <v>1</v>
      </c>
      <c r="X27" s="247">
        <v>0</v>
      </c>
      <c r="Y27" s="248">
        <v>0</v>
      </c>
      <c r="Z27" s="380">
        <v>3.72</v>
      </c>
      <c r="AA27" s="44">
        <f t="shared" si="21"/>
        <v>401</v>
      </c>
      <c r="AB27" s="42">
        <f t="shared" si="22"/>
        <v>5</v>
      </c>
      <c r="AC27" s="46">
        <f t="shared" si="23"/>
        <v>338</v>
      </c>
      <c r="AD27" s="246">
        <v>0.53878702397743305</v>
      </c>
      <c r="AE27" s="247">
        <v>7.052186177715092E-3</v>
      </c>
      <c r="AF27" s="248">
        <v>0.45416078984485192</v>
      </c>
      <c r="AG27" s="380"/>
      <c r="AH27" s="77">
        <v>1994.6220517669233</v>
      </c>
      <c r="AI27" s="78">
        <v>838.13109015613395</v>
      </c>
      <c r="AJ27" s="80">
        <v>2461.3332918926258</v>
      </c>
      <c r="AK27" s="258">
        <v>0.41073697585768743</v>
      </c>
      <c r="AL27" s="259">
        <v>8.5451080050825926E-2</v>
      </c>
      <c r="AM27" s="260">
        <v>0.50381194409148666</v>
      </c>
    </row>
    <row r="28" spans="1:39">
      <c r="A28" s="34" t="s">
        <v>201</v>
      </c>
      <c r="B28" s="37" t="s">
        <v>264</v>
      </c>
      <c r="C28" s="40">
        <v>200.09</v>
      </c>
      <c r="D28" s="38">
        <v>203.21</v>
      </c>
      <c r="E28" s="380">
        <v>1.71</v>
      </c>
      <c r="F28" s="44">
        <f t="shared" si="12"/>
        <v>0</v>
      </c>
      <c r="G28" s="42">
        <f t="shared" si="13"/>
        <v>75</v>
      </c>
      <c r="H28" s="46">
        <f t="shared" si="14"/>
        <v>107</v>
      </c>
      <c r="I28" s="246">
        <v>0</v>
      </c>
      <c r="J28" s="247">
        <v>0.41322314049586778</v>
      </c>
      <c r="K28" s="248">
        <v>0.58677685950413228</v>
      </c>
      <c r="L28" s="380">
        <v>7.14</v>
      </c>
      <c r="M28" s="44">
        <f t="shared" si="15"/>
        <v>539</v>
      </c>
      <c r="N28" s="42">
        <f t="shared" si="16"/>
        <v>217</v>
      </c>
      <c r="O28" s="46">
        <f t="shared" si="17"/>
        <v>5</v>
      </c>
      <c r="P28" s="246">
        <v>0.70769230769230773</v>
      </c>
      <c r="Q28" s="247">
        <v>0.2857142857142857</v>
      </c>
      <c r="R28" s="248">
        <v>6.5934065934065934E-3</v>
      </c>
      <c r="S28" s="380">
        <v>1.43</v>
      </c>
      <c r="T28" s="44">
        <f t="shared" si="18"/>
        <v>55</v>
      </c>
      <c r="U28" s="42">
        <f t="shared" si="19"/>
        <v>0</v>
      </c>
      <c r="V28" s="46">
        <f t="shared" si="20"/>
        <v>0</v>
      </c>
      <c r="W28" s="246">
        <v>1</v>
      </c>
      <c r="X28" s="247">
        <v>0</v>
      </c>
      <c r="Y28" s="248">
        <v>0</v>
      </c>
      <c r="Z28" s="380">
        <v>3.72</v>
      </c>
      <c r="AA28" s="44">
        <f t="shared" si="21"/>
        <v>401</v>
      </c>
      <c r="AB28" s="42">
        <f t="shared" si="22"/>
        <v>5</v>
      </c>
      <c r="AC28" s="46">
        <f t="shared" si="23"/>
        <v>338</v>
      </c>
      <c r="AD28" s="246">
        <v>0.53878702397743305</v>
      </c>
      <c r="AE28" s="247">
        <v>7.052186177715092E-3</v>
      </c>
      <c r="AF28" s="248">
        <v>0.45416078984485192</v>
      </c>
      <c r="AG28" s="380"/>
      <c r="AH28" s="77">
        <v>1994.6220517669233</v>
      </c>
      <c r="AI28" s="78">
        <v>838.13109015613395</v>
      </c>
      <c r="AJ28" s="80">
        <v>2786.1903035810496</v>
      </c>
      <c r="AK28" s="258">
        <v>0.41099809281627464</v>
      </c>
      <c r="AL28" s="259">
        <v>8.550540368722187E-2</v>
      </c>
      <c r="AM28" s="260">
        <v>0.50349650349650354</v>
      </c>
    </row>
    <row r="29" spans="1:39">
      <c r="A29" s="34" t="s">
        <v>202</v>
      </c>
      <c r="B29" s="37" t="s">
        <v>265</v>
      </c>
      <c r="C29" s="40">
        <v>203.21</v>
      </c>
      <c r="D29" s="38">
        <v>214.35</v>
      </c>
      <c r="E29" s="380">
        <v>1.71</v>
      </c>
      <c r="F29" s="44">
        <f t="shared" si="12"/>
        <v>0</v>
      </c>
      <c r="G29" s="42">
        <f t="shared" si="13"/>
        <v>75</v>
      </c>
      <c r="H29" s="46">
        <f t="shared" si="14"/>
        <v>107</v>
      </c>
      <c r="I29" s="246">
        <v>0</v>
      </c>
      <c r="J29" s="247">
        <v>0.41322314049586778</v>
      </c>
      <c r="K29" s="248">
        <v>0.58677685950413228</v>
      </c>
      <c r="L29" s="380">
        <v>7.14</v>
      </c>
      <c r="M29" s="44">
        <f t="shared" si="15"/>
        <v>539</v>
      </c>
      <c r="N29" s="42">
        <f t="shared" si="16"/>
        <v>217</v>
      </c>
      <c r="O29" s="46">
        <f t="shared" si="17"/>
        <v>5</v>
      </c>
      <c r="P29" s="246">
        <v>0.70769230769230773</v>
      </c>
      <c r="Q29" s="247">
        <v>0.2857142857142857</v>
      </c>
      <c r="R29" s="248">
        <v>6.5934065934065934E-3</v>
      </c>
      <c r="S29" s="380">
        <v>1.43</v>
      </c>
      <c r="T29" s="44">
        <f t="shared" si="18"/>
        <v>55</v>
      </c>
      <c r="U29" s="42">
        <f t="shared" si="19"/>
        <v>0</v>
      </c>
      <c r="V29" s="46">
        <f t="shared" si="20"/>
        <v>0</v>
      </c>
      <c r="W29" s="246">
        <v>1</v>
      </c>
      <c r="X29" s="247">
        <v>0</v>
      </c>
      <c r="Y29" s="248">
        <v>0</v>
      </c>
      <c r="Z29" s="380">
        <v>3.72</v>
      </c>
      <c r="AA29" s="44">
        <f t="shared" si="21"/>
        <v>401</v>
      </c>
      <c r="AB29" s="42">
        <f t="shared" si="22"/>
        <v>5</v>
      </c>
      <c r="AC29" s="46">
        <f t="shared" si="23"/>
        <v>338</v>
      </c>
      <c r="AD29" s="246">
        <v>0.53878702397743305</v>
      </c>
      <c r="AE29" s="247">
        <v>7.052186177715092E-3</v>
      </c>
      <c r="AF29" s="248">
        <v>0.45416078984485192</v>
      </c>
      <c r="AG29" s="380"/>
      <c r="AH29" s="77">
        <v>1998.9534785894357</v>
      </c>
      <c r="AI29" s="78">
        <v>841.3796602730182</v>
      </c>
      <c r="AJ29" s="80">
        <v>2786.1903035810496</v>
      </c>
      <c r="AK29" s="258">
        <v>0.41112877583465818</v>
      </c>
      <c r="AL29" s="259">
        <v>8.5532591414944362E-2</v>
      </c>
      <c r="AM29" s="260">
        <v>0.50333863275039747</v>
      </c>
    </row>
    <row r="30" spans="1:39">
      <c r="A30" s="47" t="s">
        <v>203</v>
      </c>
      <c r="B30" s="48" t="s">
        <v>266</v>
      </c>
      <c r="C30" s="49">
        <v>214.35</v>
      </c>
      <c r="D30" s="50">
        <v>224.15</v>
      </c>
      <c r="E30" s="381">
        <v>1.71</v>
      </c>
      <c r="F30" s="51">
        <f t="shared" si="12"/>
        <v>0</v>
      </c>
      <c r="G30" s="52">
        <f t="shared" si="13"/>
        <v>75</v>
      </c>
      <c r="H30" s="53">
        <f t="shared" si="14"/>
        <v>107</v>
      </c>
      <c r="I30" s="249">
        <v>0</v>
      </c>
      <c r="J30" s="250">
        <v>0.41322314049586778</v>
      </c>
      <c r="K30" s="251">
        <v>0.58677685950413228</v>
      </c>
      <c r="L30" s="381">
        <v>7.14</v>
      </c>
      <c r="M30" s="51">
        <f t="shared" si="15"/>
        <v>539</v>
      </c>
      <c r="N30" s="52">
        <f t="shared" si="16"/>
        <v>217</v>
      </c>
      <c r="O30" s="53">
        <f t="shared" si="17"/>
        <v>5</v>
      </c>
      <c r="P30" s="249">
        <v>0.70769230769230773</v>
      </c>
      <c r="Q30" s="250">
        <v>0.2857142857142857</v>
      </c>
      <c r="R30" s="251">
        <v>6.5934065934065934E-3</v>
      </c>
      <c r="S30" s="381">
        <v>1.43</v>
      </c>
      <c r="T30" s="51">
        <f t="shared" si="18"/>
        <v>55</v>
      </c>
      <c r="U30" s="52">
        <f t="shared" si="19"/>
        <v>0</v>
      </c>
      <c r="V30" s="53">
        <f t="shared" si="20"/>
        <v>0</v>
      </c>
      <c r="W30" s="249">
        <v>1</v>
      </c>
      <c r="X30" s="250">
        <v>0</v>
      </c>
      <c r="Y30" s="251">
        <v>0</v>
      </c>
      <c r="Z30" s="381">
        <v>3.72</v>
      </c>
      <c r="AA30" s="51">
        <f t="shared" si="21"/>
        <v>401</v>
      </c>
      <c r="AB30" s="52">
        <f t="shared" si="22"/>
        <v>5</v>
      </c>
      <c r="AC30" s="53">
        <f t="shared" si="23"/>
        <v>338</v>
      </c>
      <c r="AD30" s="249">
        <v>0.53878702397743305</v>
      </c>
      <c r="AE30" s="250">
        <v>7.052186177715092E-3</v>
      </c>
      <c r="AF30" s="251">
        <v>0.45416078984485192</v>
      </c>
      <c r="AG30" s="381"/>
      <c r="AH30" s="81">
        <v>1997.8706218838076</v>
      </c>
      <c r="AI30" s="82">
        <v>841.3796602730182</v>
      </c>
      <c r="AJ30" s="83">
        <v>2786.1903035810496</v>
      </c>
      <c r="AK30" s="261">
        <v>0.41086749285033364</v>
      </c>
      <c r="AL30" s="262">
        <v>8.547823323800445E-2</v>
      </c>
      <c r="AM30" s="263">
        <v>0.50365427391166195</v>
      </c>
    </row>
    <row r="31" spans="1:39">
      <c r="A31" s="34" t="s">
        <v>204</v>
      </c>
      <c r="B31" s="37" t="s">
        <v>267</v>
      </c>
      <c r="C31" s="40">
        <v>224.15</v>
      </c>
      <c r="D31" s="38">
        <v>232.19</v>
      </c>
      <c r="E31" s="380">
        <v>1.71</v>
      </c>
      <c r="F31" s="44">
        <f t="shared" si="12"/>
        <v>0</v>
      </c>
      <c r="G31" s="42">
        <f t="shared" si="13"/>
        <v>75</v>
      </c>
      <c r="H31" s="46">
        <f t="shared" si="14"/>
        <v>107</v>
      </c>
      <c r="I31" s="246">
        <v>0</v>
      </c>
      <c r="J31" s="247">
        <v>0.41322314049586778</v>
      </c>
      <c r="K31" s="248">
        <v>0.58677685950413228</v>
      </c>
      <c r="L31" s="380">
        <v>7.14</v>
      </c>
      <c r="M31" s="44">
        <f t="shared" si="15"/>
        <v>539</v>
      </c>
      <c r="N31" s="42">
        <f t="shared" si="16"/>
        <v>217</v>
      </c>
      <c r="O31" s="46">
        <f t="shared" si="17"/>
        <v>5</v>
      </c>
      <c r="P31" s="246">
        <v>0.70769230769230773</v>
      </c>
      <c r="Q31" s="247">
        <v>0.2857142857142857</v>
      </c>
      <c r="R31" s="248">
        <v>6.5934065934065934E-3</v>
      </c>
      <c r="S31" s="380">
        <v>1.43</v>
      </c>
      <c r="T31" s="44">
        <f t="shared" si="18"/>
        <v>55</v>
      </c>
      <c r="U31" s="42">
        <f t="shared" si="19"/>
        <v>0</v>
      </c>
      <c r="V31" s="46">
        <f t="shared" si="20"/>
        <v>0</v>
      </c>
      <c r="W31" s="246">
        <v>1</v>
      </c>
      <c r="X31" s="247">
        <v>0</v>
      </c>
      <c r="Y31" s="248">
        <v>0</v>
      </c>
      <c r="Z31" s="380">
        <v>3.72</v>
      </c>
      <c r="AA31" s="44">
        <f t="shared" si="21"/>
        <v>401</v>
      </c>
      <c r="AB31" s="42">
        <f t="shared" si="22"/>
        <v>5</v>
      </c>
      <c r="AC31" s="46">
        <f t="shared" si="23"/>
        <v>338</v>
      </c>
      <c r="AD31" s="246">
        <v>0.53878702397743305</v>
      </c>
      <c r="AE31" s="247">
        <v>7.052186177715092E-3</v>
      </c>
      <c r="AF31" s="248">
        <v>0.45416078984485192</v>
      </c>
      <c r="AG31" s="380"/>
      <c r="AH31" s="77">
        <v>1998.9534785894357</v>
      </c>
      <c r="AI31" s="78">
        <v>831.63394992236545</v>
      </c>
      <c r="AJ31" s="80">
        <v>2787.2731602866779</v>
      </c>
      <c r="AK31" s="258">
        <v>0.41073697585768743</v>
      </c>
      <c r="AL31" s="259">
        <v>8.5451080050825926E-2</v>
      </c>
      <c r="AM31" s="260">
        <v>0.50381194409148666</v>
      </c>
    </row>
    <row r="32" spans="1:39">
      <c r="A32" s="34" t="s">
        <v>205</v>
      </c>
      <c r="B32" s="37" t="s">
        <v>268</v>
      </c>
      <c r="C32" s="40">
        <v>232.19</v>
      </c>
      <c r="D32" s="38">
        <v>235.35</v>
      </c>
      <c r="E32" s="380">
        <v>1.71</v>
      </c>
      <c r="F32" s="44">
        <f t="shared" si="12"/>
        <v>0</v>
      </c>
      <c r="G32" s="42">
        <f t="shared" si="13"/>
        <v>75</v>
      </c>
      <c r="H32" s="46">
        <f t="shared" si="14"/>
        <v>107</v>
      </c>
      <c r="I32" s="246">
        <v>0</v>
      </c>
      <c r="J32" s="247">
        <v>0.41322314049586778</v>
      </c>
      <c r="K32" s="248">
        <v>0.58677685950413228</v>
      </c>
      <c r="L32" s="380">
        <v>7.14</v>
      </c>
      <c r="M32" s="44">
        <f t="shared" si="15"/>
        <v>539</v>
      </c>
      <c r="N32" s="42">
        <f t="shared" si="16"/>
        <v>217</v>
      </c>
      <c r="O32" s="46">
        <f t="shared" si="17"/>
        <v>5</v>
      </c>
      <c r="P32" s="246">
        <v>0.70769230769230773</v>
      </c>
      <c r="Q32" s="247">
        <v>0.2857142857142857</v>
      </c>
      <c r="R32" s="248">
        <v>6.5934065934065934E-3</v>
      </c>
      <c r="S32" s="380">
        <v>1.43</v>
      </c>
      <c r="T32" s="44">
        <f t="shared" si="18"/>
        <v>55</v>
      </c>
      <c r="U32" s="42">
        <f t="shared" si="19"/>
        <v>0</v>
      </c>
      <c r="V32" s="46">
        <f t="shared" si="20"/>
        <v>0</v>
      </c>
      <c r="W32" s="246">
        <v>1</v>
      </c>
      <c r="X32" s="247">
        <v>0</v>
      </c>
      <c r="Y32" s="248">
        <v>0</v>
      </c>
      <c r="Z32" s="380">
        <v>3.72</v>
      </c>
      <c r="AA32" s="44">
        <f t="shared" si="21"/>
        <v>401</v>
      </c>
      <c r="AB32" s="42">
        <f t="shared" si="22"/>
        <v>5</v>
      </c>
      <c r="AC32" s="46">
        <f t="shared" si="23"/>
        <v>338</v>
      </c>
      <c r="AD32" s="246">
        <v>0.53878702397743305</v>
      </c>
      <c r="AE32" s="247">
        <v>7.052186177715092E-3</v>
      </c>
      <c r="AF32" s="248">
        <v>0.45416078984485192</v>
      </c>
      <c r="AG32" s="380"/>
      <c r="AH32" s="77">
        <v>2003.2849054119481</v>
      </c>
      <c r="AI32" s="78">
        <v>826.2196663942251</v>
      </c>
      <c r="AJ32" s="80">
        <v>2786.1903035810496</v>
      </c>
      <c r="AK32" s="258">
        <v>0.41073697585768743</v>
      </c>
      <c r="AL32" s="259">
        <v>8.5451080050825926E-2</v>
      </c>
      <c r="AM32" s="260">
        <v>0.50381194409148666</v>
      </c>
    </row>
    <row r="33" spans="1:39">
      <c r="A33" s="34" t="s">
        <v>206</v>
      </c>
      <c r="B33" s="37" t="s">
        <v>269</v>
      </c>
      <c r="C33" s="40">
        <v>235.35</v>
      </c>
      <c r="D33" s="38">
        <v>242.55</v>
      </c>
      <c r="E33" s="380">
        <v>1.71</v>
      </c>
      <c r="F33" s="44">
        <f t="shared" si="12"/>
        <v>0</v>
      </c>
      <c r="G33" s="42">
        <f t="shared" si="13"/>
        <v>75</v>
      </c>
      <c r="H33" s="46">
        <f t="shared" si="14"/>
        <v>107</v>
      </c>
      <c r="I33" s="246">
        <v>0</v>
      </c>
      <c r="J33" s="247">
        <v>0.41322314049586778</v>
      </c>
      <c r="K33" s="248">
        <v>0.58677685950413228</v>
      </c>
      <c r="L33" s="380">
        <v>7.14</v>
      </c>
      <c r="M33" s="44">
        <f t="shared" si="15"/>
        <v>539</v>
      </c>
      <c r="N33" s="42">
        <f t="shared" si="16"/>
        <v>217</v>
      </c>
      <c r="O33" s="46">
        <f t="shared" si="17"/>
        <v>5</v>
      </c>
      <c r="P33" s="246">
        <v>0.70769230769230773</v>
      </c>
      <c r="Q33" s="247">
        <v>0.2857142857142857</v>
      </c>
      <c r="R33" s="248">
        <v>6.5934065934065934E-3</v>
      </c>
      <c r="S33" s="380">
        <v>1.43</v>
      </c>
      <c r="T33" s="44">
        <f t="shared" si="18"/>
        <v>55</v>
      </c>
      <c r="U33" s="42">
        <f t="shared" si="19"/>
        <v>0</v>
      </c>
      <c r="V33" s="46">
        <f t="shared" si="20"/>
        <v>0</v>
      </c>
      <c r="W33" s="246">
        <v>1</v>
      </c>
      <c r="X33" s="247">
        <v>0</v>
      </c>
      <c r="Y33" s="248">
        <v>0</v>
      </c>
      <c r="Z33" s="380">
        <v>3.72</v>
      </c>
      <c r="AA33" s="44">
        <f t="shared" si="21"/>
        <v>401</v>
      </c>
      <c r="AB33" s="42">
        <f t="shared" si="22"/>
        <v>5</v>
      </c>
      <c r="AC33" s="46">
        <f t="shared" si="23"/>
        <v>338</v>
      </c>
      <c r="AD33" s="246">
        <v>0.53878702397743305</v>
      </c>
      <c r="AE33" s="247">
        <v>7.052186177715092E-3</v>
      </c>
      <c r="AF33" s="248">
        <v>0.45416078984485192</v>
      </c>
      <c r="AG33" s="380"/>
      <c r="AH33" s="77">
        <v>2006.5334755288322</v>
      </c>
      <c r="AI33" s="78">
        <v>825.13680968859694</v>
      </c>
      <c r="AJ33" s="80">
        <v>2782.9417334641657</v>
      </c>
      <c r="AK33" s="258">
        <v>0.41073697585768743</v>
      </c>
      <c r="AL33" s="259">
        <v>8.5451080050825926E-2</v>
      </c>
      <c r="AM33" s="260">
        <v>0.50381194409148666</v>
      </c>
    </row>
    <row r="34" spans="1:39">
      <c r="A34" s="47" t="s">
        <v>207</v>
      </c>
      <c r="B34" s="48" t="s">
        <v>270</v>
      </c>
      <c r="C34" s="49">
        <v>242.55</v>
      </c>
      <c r="D34" s="50">
        <v>252.45</v>
      </c>
      <c r="E34" s="381">
        <v>1.71</v>
      </c>
      <c r="F34" s="51">
        <f t="shared" si="12"/>
        <v>0</v>
      </c>
      <c r="G34" s="52">
        <f t="shared" si="13"/>
        <v>75</v>
      </c>
      <c r="H34" s="53">
        <f t="shared" si="14"/>
        <v>107</v>
      </c>
      <c r="I34" s="249">
        <v>0</v>
      </c>
      <c r="J34" s="250">
        <v>0.41322314049586778</v>
      </c>
      <c r="K34" s="251">
        <v>0.58677685950413228</v>
      </c>
      <c r="L34" s="381">
        <v>7.14</v>
      </c>
      <c r="M34" s="51">
        <f t="shared" si="15"/>
        <v>371</v>
      </c>
      <c r="N34" s="52">
        <f t="shared" si="16"/>
        <v>385</v>
      </c>
      <c r="O34" s="53">
        <f t="shared" si="17"/>
        <v>5</v>
      </c>
      <c r="P34" s="249">
        <v>0.4879120879120879</v>
      </c>
      <c r="Q34" s="250">
        <v>0.50549450549450547</v>
      </c>
      <c r="R34" s="251">
        <v>6.5934065934065934E-3</v>
      </c>
      <c r="S34" s="381">
        <v>1.43</v>
      </c>
      <c r="T34" s="51">
        <f t="shared" si="18"/>
        <v>55</v>
      </c>
      <c r="U34" s="52">
        <f t="shared" si="19"/>
        <v>0</v>
      </c>
      <c r="V34" s="53">
        <f t="shared" si="20"/>
        <v>0</v>
      </c>
      <c r="W34" s="249">
        <v>1</v>
      </c>
      <c r="X34" s="250">
        <v>0</v>
      </c>
      <c r="Y34" s="251">
        <v>0</v>
      </c>
      <c r="Z34" s="381">
        <v>3.72</v>
      </c>
      <c r="AA34" s="51">
        <f t="shared" si="21"/>
        <v>401</v>
      </c>
      <c r="AB34" s="52">
        <f t="shared" si="22"/>
        <v>5</v>
      </c>
      <c r="AC34" s="53">
        <f t="shared" si="23"/>
        <v>338</v>
      </c>
      <c r="AD34" s="249">
        <v>0.53878702397743305</v>
      </c>
      <c r="AE34" s="250">
        <v>7.052186177715092E-3</v>
      </c>
      <c r="AF34" s="251">
        <v>0.45416078984485192</v>
      </c>
      <c r="AG34" s="381"/>
      <c r="AH34" s="81">
        <v>2015.1963291738568</v>
      </c>
      <c r="AI34" s="82">
        <v>755.83398052839982</v>
      </c>
      <c r="AJ34" s="83">
        <v>2782.9417334641657</v>
      </c>
      <c r="AK34" s="261">
        <v>0.41086749285033364</v>
      </c>
      <c r="AL34" s="262">
        <v>1.46170956466476E-2</v>
      </c>
      <c r="AM34" s="263">
        <v>0.57451541150301877</v>
      </c>
    </row>
    <row r="35" spans="1:39">
      <c r="A35" s="34" t="s">
        <v>208</v>
      </c>
      <c r="B35" s="37" t="s">
        <v>271</v>
      </c>
      <c r="C35" s="40">
        <v>252.45</v>
      </c>
      <c r="D35" s="38">
        <v>259.26</v>
      </c>
      <c r="E35" s="380">
        <v>1.71</v>
      </c>
      <c r="F35" s="44">
        <f t="shared" si="12"/>
        <v>0</v>
      </c>
      <c r="G35" s="42">
        <f t="shared" si="13"/>
        <v>75</v>
      </c>
      <c r="H35" s="46">
        <f t="shared" si="14"/>
        <v>107</v>
      </c>
      <c r="I35" s="246">
        <v>0</v>
      </c>
      <c r="J35" s="247">
        <v>0.41322314049586778</v>
      </c>
      <c r="K35" s="248">
        <v>0.58677685950413228</v>
      </c>
      <c r="L35" s="380">
        <v>7.14</v>
      </c>
      <c r="M35" s="44">
        <f t="shared" si="15"/>
        <v>371</v>
      </c>
      <c r="N35" s="42">
        <f t="shared" si="16"/>
        <v>385</v>
      </c>
      <c r="O35" s="46">
        <f t="shared" si="17"/>
        <v>5</v>
      </c>
      <c r="P35" s="246">
        <v>0.4879120879120879</v>
      </c>
      <c r="Q35" s="247">
        <v>0.50549450549450547</v>
      </c>
      <c r="R35" s="248">
        <v>6.5934065934065934E-3</v>
      </c>
      <c r="S35" s="380">
        <v>1.43</v>
      </c>
      <c r="T35" s="44">
        <f t="shared" si="18"/>
        <v>55</v>
      </c>
      <c r="U35" s="42">
        <f t="shared" si="19"/>
        <v>0</v>
      </c>
      <c r="V35" s="46">
        <f t="shared" si="20"/>
        <v>0</v>
      </c>
      <c r="W35" s="246">
        <v>1</v>
      </c>
      <c r="X35" s="247">
        <v>0</v>
      </c>
      <c r="Y35" s="248">
        <v>0</v>
      </c>
      <c r="Z35" s="380">
        <v>3.72</v>
      </c>
      <c r="AA35" s="44">
        <f t="shared" si="21"/>
        <v>401</v>
      </c>
      <c r="AB35" s="42">
        <f t="shared" si="22"/>
        <v>5</v>
      </c>
      <c r="AC35" s="46">
        <f t="shared" si="23"/>
        <v>338</v>
      </c>
      <c r="AD35" s="246">
        <v>0.53878702397743305</v>
      </c>
      <c r="AE35" s="247">
        <v>7.052186177715092E-3</v>
      </c>
      <c r="AF35" s="248">
        <v>0.45416078984485192</v>
      </c>
      <c r="AG35" s="380"/>
      <c r="AH35" s="77">
        <v>2011.9477590569727</v>
      </c>
      <c r="AI35" s="78">
        <v>753.66826711714373</v>
      </c>
      <c r="AJ35" s="80">
        <v>2855.4931327412469</v>
      </c>
      <c r="AK35" s="258">
        <v>0.41099809281627464</v>
      </c>
      <c r="AL35" s="259">
        <v>1.4621741894469168E-2</v>
      </c>
      <c r="AM35" s="260">
        <v>0.57438016528925617</v>
      </c>
    </row>
    <row r="36" spans="1:39">
      <c r="A36" s="34" t="s">
        <v>209</v>
      </c>
      <c r="B36" s="37" t="s">
        <v>272</v>
      </c>
      <c r="C36" s="40">
        <v>259.26</v>
      </c>
      <c r="D36" s="38">
        <v>266.60000000000002</v>
      </c>
      <c r="E36" s="380">
        <v>1.71</v>
      </c>
      <c r="F36" s="44">
        <f t="shared" si="12"/>
        <v>0</v>
      </c>
      <c r="G36" s="42">
        <f t="shared" si="13"/>
        <v>75</v>
      </c>
      <c r="H36" s="46">
        <f t="shared" si="14"/>
        <v>107</v>
      </c>
      <c r="I36" s="246">
        <v>0</v>
      </c>
      <c r="J36" s="247">
        <v>0.41322314049586778</v>
      </c>
      <c r="K36" s="248">
        <v>0.58677685950413228</v>
      </c>
      <c r="L36" s="380">
        <v>7.14</v>
      </c>
      <c r="M36" s="44">
        <f t="shared" si="15"/>
        <v>371</v>
      </c>
      <c r="N36" s="42">
        <f t="shared" si="16"/>
        <v>385</v>
      </c>
      <c r="O36" s="46">
        <f t="shared" si="17"/>
        <v>5</v>
      </c>
      <c r="P36" s="246">
        <v>0.4879120879120879</v>
      </c>
      <c r="Q36" s="247">
        <v>0.50549450549450547</v>
      </c>
      <c r="R36" s="248">
        <v>6.5934065934065934E-3</v>
      </c>
      <c r="S36" s="380">
        <v>1.43</v>
      </c>
      <c r="T36" s="44">
        <f t="shared" si="18"/>
        <v>55</v>
      </c>
      <c r="U36" s="42">
        <f t="shared" si="19"/>
        <v>0</v>
      </c>
      <c r="V36" s="46">
        <f t="shared" si="20"/>
        <v>0</v>
      </c>
      <c r="W36" s="246">
        <v>1</v>
      </c>
      <c r="X36" s="247">
        <v>0</v>
      </c>
      <c r="Y36" s="248">
        <v>0</v>
      </c>
      <c r="Z36" s="380">
        <v>3.72</v>
      </c>
      <c r="AA36" s="44">
        <f t="shared" si="21"/>
        <v>401</v>
      </c>
      <c r="AB36" s="42">
        <f t="shared" si="22"/>
        <v>5</v>
      </c>
      <c r="AC36" s="46">
        <f t="shared" si="23"/>
        <v>338</v>
      </c>
      <c r="AD36" s="246">
        <v>0.53878702397743305</v>
      </c>
      <c r="AE36" s="247">
        <v>7.052186177715092E-3</v>
      </c>
      <c r="AF36" s="248">
        <v>0.45416078984485192</v>
      </c>
      <c r="AG36" s="380"/>
      <c r="AH36" s="77">
        <v>2011.9477590569727</v>
      </c>
      <c r="AI36" s="78">
        <v>760.16540735091212</v>
      </c>
      <c r="AJ36" s="80">
        <v>2857.658846152503</v>
      </c>
      <c r="AK36" s="258">
        <v>0.41086749285033364</v>
      </c>
      <c r="AL36" s="259">
        <v>1.46170956466476E-2</v>
      </c>
      <c r="AM36" s="260">
        <v>0.57451541150301877</v>
      </c>
    </row>
    <row r="37" spans="1:39">
      <c r="A37" s="34" t="s">
        <v>210</v>
      </c>
      <c r="B37" s="37" t="s">
        <v>273</v>
      </c>
      <c r="C37" s="40">
        <v>266.60000000000002</v>
      </c>
      <c r="D37" s="38">
        <v>276.57</v>
      </c>
      <c r="E37" s="380">
        <v>1.71</v>
      </c>
      <c r="F37" s="44">
        <f t="shared" si="12"/>
        <v>0</v>
      </c>
      <c r="G37" s="42">
        <f t="shared" si="13"/>
        <v>75</v>
      </c>
      <c r="H37" s="46">
        <f t="shared" si="14"/>
        <v>107</v>
      </c>
      <c r="I37" s="246">
        <v>0</v>
      </c>
      <c r="J37" s="247">
        <v>0.41322314049586778</v>
      </c>
      <c r="K37" s="248">
        <v>0.58677685950413228</v>
      </c>
      <c r="L37" s="380">
        <v>7.14</v>
      </c>
      <c r="M37" s="44">
        <f t="shared" si="15"/>
        <v>589</v>
      </c>
      <c r="N37" s="42">
        <f t="shared" si="16"/>
        <v>167</v>
      </c>
      <c r="O37" s="46">
        <f t="shared" si="17"/>
        <v>5</v>
      </c>
      <c r="P37" s="246">
        <v>0.77362637362637365</v>
      </c>
      <c r="Q37" s="247">
        <v>0.21978021978021978</v>
      </c>
      <c r="R37" s="248">
        <v>6.5934065934065934E-3</v>
      </c>
      <c r="S37" s="380">
        <v>1.43</v>
      </c>
      <c r="T37" s="44">
        <f t="shared" si="18"/>
        <v>55</v>
      </c>
      <c r="U37" s="42">
        <f t="shared" si="19"/>
        <v>0</v>
      </c>
      <c r="V37" s="46">
        <f t="shared" si="20"/>
        <v>0</v>
      </c>
      <c r="W37" s="246">
        <v>1</v>
      </c>
      <c r="X37" s="247">
        <v>0</v>
      </c>
      <c r="Y37" s="248">
        <v>0</v>
      </c>
      <c r="Z37" s="380">
        <v>3.72</v>
      </c>
      <c r="AA37" s="44">
        <f t="shared" si="21"/>
        <v>406</v>
      </c>
      <c r="AB37" s="42">
        <f t="shared" si="22"/>
        <v>0</v>
      </c>
      <c r="AC37" s="46">
        <f t="shared" si="23"/>
        <v>338</v>
      </c>
      <c r="AD37" s="246">
        <v>0.54583921015514814</v>
      </c>
      <c r="AE37" s="247">
        <v>0</v>
      </c>
      <c r="AF37" s="248">
        <v>0.45416078984485192</v>
      </c>
      <c r="AG37" s="380"/>
      <c r="AH37" s="77">
        <v>2007.6163322344603</v>
      </c>
      <c r="AI37" s="78">
        <v>756.91683723402798</v>
      </c>
      <c r="AJ37" s="80">
        <v>2857.658846152503</v>
      </c>
      <c r="AK37" s="258">
        <v>0.40991420400381318</v>
      </c>
      <c r="AL37" s="259">
        <v>1.5570384493168096E-2</v>
      </c>
      <c r="AM37" s="260">
        <v>0.57451541150301877</v>
      </c>
    </row>
    <row r="38" spans="1:39">
      <c r="A38" s="47" t="s">
        <v>211</v>
      </c>
      <c r="B38" s="48" t="s">
        <v>274</v>
      </c>
      <c r="C38" s="49">
        <v>276.57</v>
      </c>
      <c r="D38" s="50">
        <v>286.35000000000002</v>
      </c>
      <c r="E38" s="381">
        <v>1.71</v>
      </c>
      <c r="F38" s="51">
        <f t="shared" si="12"/>
        <v>0</v>
      </c>
      <c r="G38" s="52">
        <f t="shared" si="13"/>
        <v>75</v>
      </c>
      <c r="H38" s="53">
        <f t="shared" si="14"/>
        <v>107</v>
      </c>
      <c r="I38" s="249">
        <v>0</v>
      </c>
      <c r="J38" s="250">
        <v>0.41322314049586778</v>
      </c>
      <c r="K38" s="251">
        <v>0.58677685950413228</v>
      </c>
      <c r="L38" s="381">
        <v>7.14</v>
      </c>
      <c r="M38" s="51">
        <f t="shared" si="15"/>
        <v>589</v>
      </c>
      <c r="N38" s="52">
        <f t="shared" si="16"/>
        <v>167</v>
      </c>
      <c r="O38" s="53">
        <f t="shared" si="17"/>
        <v>5</v>
      </c>
      <c r="P38" s="249">
        <v>0.77362637362637365</v>
      </c>
      <c r="Q38" s="250">
        <v>0.21978021978021978</v>
      </c>
      <c r="R38" s="251">
        <v>6.5934065934065934E-3</v>
      </c>
      <c r="S38" s="381">
        <v>1.43</v>
      </c>
      <c r="T38" s="51">
        <f t="shared" si="18"/>
        <v>55</v>
      </c>
      <c r="U38" s="52">
        <f t="shared" si="19"/>
        <v>0</v>
      </c>
      <c r="V38" s="53">
        <f t="shared" si="20"/>
        <v>0</v>
      </c>
      <c r="W38" s="249">
        <v>1</v>
      </c>
      <c r="X38" s="250">
        <v>0</v>
      </c>
      <c r="Y38" s="251">
        <v>0</v>
      </c>
      <c r="Z38" s="381">
        <v>3.72</v>
      </c>
      <c r="AA38" s="51">
        <f t="shared" si="21"/>
        <v>406</v>
      </c>
      <c r="AB38" s="52">
        <f t="shared" si="22"/>
        <v>0</v>
      </c>
      <c r="AC38" s="53">
        <f t="shared" si="23"/>
        <v>338</v>
      </c>
      <c r="AD38" s="249">
        <v>0.54583921015514814</v>
      </c>
      <c r="AE38" s="250">
        <v>0</v>
      </c>
      <c r="AF38" s="251">
        <v>0.45416078984485192</v>
      </c>
      <c r="AG38" s="381"/>
      <c r="AH38" s="81">
        <v>1857.0992501521573</v>
      </c>
      <c r="AI38" s="82">
        <v>759.08255064528407</v>
      </c>
      <c r="AJ38" s="83">
        <v>2858.7417028581312</v>
      </c>
      <c r="AK38" s="261">
        <v>0.40991420400381318</v>
      </c>
      <c r="AL38" s="262">
        <v>1.5570384493168096E-2</v>
      </c>
      <c r="AM38" s="263">
        <v>0.57451541150301877</v>
      </c>
    </row>
    <row r="39" spans="1:39">
      <c r="A39" s="34" t="s">
        <v>212</v>
      </c>
      <c r="B39" s="37" t="s">
        <v>275</v>
      </c>
      <c r="C39" s="40">
        <v>286.35000000000002</v>
      </c>
      <c r="D39" s="38">
        <v>297.24</v>
      </c>
      <c r="E39" s="380">
        <v>1.71</v>
      </c>
      <c r="F39" s="44">
        <f t="shared" si="12"/>
        <v>0</v>
      </c>
      <c r="G39" s="42">
        <f t="shared" si="13"/>
        <v>75</v>
      </c>
      <c r="H39" s="46">
        <f t="shared" si="14"/>
        <v>107</v>
      </c>
      <c r="I39" s="246">
        <v>0</v>
      </c>
      <c r="J39" s="247">
        <v>0.41322314049586778</v>
      </c>
      <c r="K39" s="248">
        <v>0.58677685950413228</v>
      </c>
      <c r="L39" s="380">
        <v>7.14</v>
      </c>
      <c r="M39" s="44">
        <f t="shared" si="15"/>
        <v>589</v>
      </c>
      <c r="N39" s="42">
        <f t="shared" si="16"/>
        <v>167</v>
      </c>
      <c r="O39" s="46">
        <f t="shared" si="17"/>
        <v>5</v>
      </c>
      <c r="P39" s="246">
        <v>0.77362637362637365</v>
      </c>
      <c r="Q39" s="247">
        <v>0.21978021978021978</v>
      </c>
      <c r="R39" s="248">
        <v>6.5934065934065934E-3</v>
      </c>
      <c r="S39" s="380">
        <v>1.43</v>
      </c>
      <c r="T39" s="44">
        <f t="shared" si="18"/>
        <v>55</v>
      </c>
      <c r="U39" s="42">
        <f t="shared" si="19"/>
        <v>0</v>
      </c>
      <c r="V39" s="46">
        <f t="shared" si="20"/>
        <v>0</v>
      </c>
      <c r="W39" s="246">
        <v>1</v>
      </c>
      <c r="X39" s="247">
        <v>0</v>
      </c>
      <c r="Y39" s="248">
        <v>0</v>
      </c>
      <c r="Z39" s="380">
        <v>3.72</v>
      </c>
      <c r="AA39" s="44">
        <f t="shared" si="21"/>
        <v>406</v>
      </c>
      <c r="AB39" s="42">
        <f t="shared" si="22"/>
        <v>0</v>
      </c>
      <c r="AC39" s="46">
        <f t="shared" si="23"/>
        <v>338</v>
      </c>
      <c r="AD39" s="246">
        <v>0.54583921015514814</v>
      </c>
      <c r="AE39" s="247">
        <v>0</v>
      </c>
      <c r="AF39" s="248">
        <v>0.45416078984485192</v>
      </c>
      <c r="AG39" s="380"/>
      <c r="AH39" s="77">
        <v>1857.0992501521573</v>
      </c>
      <c r="AI39" s="78">
        <v>759.08255064528407</v>
      </c>
      <c r="AJ39" s="80">
        <v>2858.7417028581312</v>
      </c>
      <c r="AK39" s="258">
        <v>0.40991420400381318</v>
      </c>
      <c r="AL39" s="259">
        <v>1.5570384493168096E-2</v>
      </c>
      <c r="AM39" s="260">
        <v>0.57451541150301877</v>
      </c>
    </row>
    <row r="40" spans="1:39">
      <c r="A40" s="34" t="s">
        <v>213</v>
      </c>
      <c r="B40" s="37" t="s">
        <v>276</v>
      </c>
      <c r="C40" s="40">
        <v>297.24</v>
      </c>
      <c r="D40" s="38">
        <v>307.73</v>
      </c>
      <c r="E40" s="380">
        <v>1.71</v>
      </c>
      <c r="F40" s="44">
        <f t="shared" si="12"/>
        <v>0</v>
      </c>
      <c r="G40" s="42">
        <f t="shared" si="13"/>
        <v>75</v>
      </c>
      <c r="H40" s="46">
        <f t="shared" si="14"/>
        <v>107</v>
      </c>
      <c r="I40" s="246">
        <v>0</v>
      </c>
      <c r="J40" s="247">
        <v>0.41322314049586778</v>
      </c>
      <c r="K40" s="248">
        <v>0.58677685950413228</v>
      </c>
      <c r="L40" s="380">
        <v>7.14</v>
      </c>
      <c r="M40" s="44">
        <f t="shared" si="15"/>
        <v>589</v>
      </c>
      <c r="N40" s="42">
        <f t="shared" si="16"/>
        <v>167</v>
      </c>
      <c r="O40" s="46">
        <f t="shared" si="17"/>
        <v>5</v>
      </c>
      <c r="P40" s="246">
        <v>0.77362637362637365</v>
      </c>
      <c r="Q40" s="247">
        <v>0.21978021978021978</v>
      </c>
      <c r="R40" s="248">
        <v>6.5934065934065934E-3</v>
      </c>
      <c r="S40" s="380">
        <v>1.43</v>
      </c>
      <c r="T40" s="44">
        <f t="shared" si="18"/>
        <v>55</v>
      </c>
      <c r="U40" s="42">
        <f t="shared" si="19"/>
        <v>0</v>
      </c>
      <c r="V40" s="46">
        <f t="shared" si="20"/>
        <v>0</v>
      </c>
      <c r="W40" s="246">
        <v>1</v>
      </c>
      <c r="X40" s="247">
        <v>0</v>
      </c>
      <c r="Y40" s="248">
        <v>0</v>
      </c>
      <c r="Z40" s="380">
        <v>3.72</v>
      </c>
      <c r="AA40" s="44">
        <f t="shared" si="21"/>
        <v>406</v>
      </c>
      <c r="AB40" s="42">
        <f t="shared" si="22"/>
        <v>0</v>
      </c>
      <c r="AC40" s="46">
        <f t="shared" si="23"/>
        <v>338</v>
      </c>
      <c r="AD40" s="246">
        <v>0.54519774011299438</v>
      </c>
      <c r="AE40" s="247">
        <v>0</v>
      </c>
      <c r="AF40" s="248">
        <v>0.45480225988700562</v>
      </c>
      <c r="AG40" s="380"/>
      <c r="AH40" s="77">
        <v>1861.4306769746695</v>
      </c>
      <c r="AI40" s="78">
        <v>361.6741396797787</v>
      </c>
      <c r="AJ40" s="80">
        <v>2876.0674101481804</v>
      </c>
      <c r="AK40" s="258">
        <v>0.40991420400381318</v>
      </c>
      <c r="AL40" s="259">
        <v>8.3889418493803616E-2</v>
      </c>
      <c r="AM40" s="260">
        <v>0.50619637750238322</v>
      </c>
    </row>
    <row r="41" spans="1:39">
      <c r="A41" s="34" t="s">
        <v>214</v>
      </c>
      <c r="B41" s="37" t="s">
        <v>277</v>
      </c>
      <c r="C41" s="40">
        <v>307.73</v>
      </c>
      <c r="D41" s="38">
        <v>321.83</v>
      </c>
      <c r="E41" s="380">
        <v>1.71</v>
      </c>
      <c r="F41" s="44">
        <f t="shared" si="12"/>
        <v>0</v>
      </c>
      <c r="G41" s="42">
        <f t="shared" si="13"/>
        <v>75</v>
      </c>
      <c r="H41" s="46">
        <f t="shared" si="14"/>
        <v>107</v>
      </c>
      <c r="I41" s="246">
        <v>0</v>
      </c>
      <c r="J41" s="247">
        <v>0.41322314049586778</v>
      </c>
      <c r="K41" s="248">
        <v>0.58677685950413228</v>
      </c>
      <c r="L41" s="380">
        <v>7.14</v>
      </c>
      <c r="M41" s="44">
        <f t="shared" si="15"/>
        <v>589</v>
      </c>
      <c r="N41" s="42">
        <f t="shared" si="16"/>
        <v>167</v>
      </c>
      <c r="O41" s="46">
        <f t="shared" si="17"/>
        <v>5</v>
      </c>
      <c r="P41" s="246">
        <v>0.77362637362637365</v>
      </c>
      <c r="Q41" s="247">
        <v>0.21978021978021978</v>
      </c>
      <c r="R41" s="248">
        <v>6.5934065934065934E-3</v>
      </c>
      <c r="S41" s="380">
        <v>1.43</v>
      </c>
      <c r="T41" s="44">
        <f t="shared" si="18"/>
        <v>55</v>
      </c>
      <c r="U41" s="42">
        <f t="shared" si="19"/>
        <v>0</v>
      </c>
      <c r="V41" s="46">
        <f t="shared" si="20"/>
        <v>0</v>
      </c>
      <c r="W41" s="246">
        <v>1</v>
      </c>
      <c r="X41" s="247">
        <v>0</v>
      </c>
      <c r="Y41" s="248">
        <v>0</v>
      </c>
      <c r="Z41" s="380">
        <v>3.72</v>
      </c>
      <c r="AA41" s="44">
        <f t="shared" si="21"/>
        <v>406</v>
      </c>
      <c r="AB41" s="42">
        <f t="shared" si="22"/>
        <v>0</v>
      </c>
      <c r="AC41" s="46">
        <f t="shared" si="23"/>
        <v>338</v>
      </c>
      <c r="AD41" s="246">
        <v>0.54519774011299438</v>
      </c>
      <c r="AE41" s="247">
        <v>0</v>
      </c>
      <c r="AF41" s="248">
        <v>0.45480225988700562</v>
      </c>
      <c r="AG41" s="380"/>
      <c r="AH41" s="77">
        <v>1862.5135336802975</v>
      </c>
      <c r="AI41" s="78">
        <v>358.42556956289451</v>
      </c>
      <c r="AJ41" s="80">
        <v>3248.5701168842402</v>
      </c>
      <c r="AK41" s="258">
        <v>0.40991420400381318</v>
      </c>
      <c r="AL41" s="259">
        <v>8.3889418493803616E-2</v>
      </c>
      <c r="AM41" s="260">
        <v>0.50619637750238322</v>
      </c>
    </row>
    <row r="42" spans="1:39">
      <c r="A42" s="47" t="s">
        <v>215</v>
      </c>
      <c r="B42" s="48" t="s">
        <v>278</v>
      </c>
      <c r="C42" s="49">
        <v>321.83</v>
      </c>
      <c r="D42" s="50">
        <v>330.82</v>
      </c>
      <c r="E42" s="381">
        <v>1.71</v>
      </c>
      <c r="F42" s="51">
        <f t="shared" si="12"/>
        <v>0</v>
      </c>
      <c r="G42" s="52">
        <f t="shared" si="13"/>
        <v>75</v>
      </c>
      <c r="H42" s="53">
        <f t="shared" si="14"/>
        <v>107</v>
      </c>
      <c r="I42" s="249">
        <v>0</v>
      </c>
      <c r="J42" s="250">
        <v>0.41322314049586778</v>
      </c>
      <c r="K42" s="251">
        <v>0.58677685950413228</v>
      </c>
      <c r="L42" s="381">
        <v>7.14</v>
      </c>
      <c r="M42" s="51">
        <f t="shared" si="15"/>
        <v>589</v>
      </c>
      <c r="N42" s="52">
        <f t="shared" si="16"/>
        <v>167</v>
      </c>
      <c r="O42" s="53">
        <f t="shared" si="17"/>
        <v>5</v>
      </c>
      <c r="P42" s="249">
        <v>0.77362637362637365</v>
      </c>
      <c r="Q42" s="250">
        <v>0.21978021978021978</v>
      </c>
      <c r="R42" s="251">
        <v>6.5934065934065934E-3</v>
      </c>
      <c r="S42" s="381">
        <v>1.43</v>
      </c>
      <c r="T42" s="51">
        <f t="shared" si="18"/>
        <v>55</v>
      </c>
      <c r="U42" s="52">
        <f t="shared" si="19"/>
        <v>0</v>
      </c>
      <c r="V42" s="53">
        <f t="shared" si="20"/>
        <v>0</v>
      </c>
      <c r="W42" s="249">
        <v>1</v>
      </c>
      <c r="X42" s="250">
        <v>0</v>
      </c>
      <c r="Y42" s="251">
        <v>0</v>
      </c>
      <c r="Z42" s="381">
        <v>3.72</v>
      </c>
      <c r="AA42" s="51">
        <f t="shared" si="21"/>
        <v>406</v>
      </c>
      <c r="AB42" s="52">
        <f t="shared" si="22"/>
        <v>0</v>
      </c>
      <c r="AC42" s="53">
        <f t="shared" si="23"/>
        <v>338</v>
      </c>
      <c r="AD42" s="249">
        <v>0.54519774011299438</v>
      </c>
      <c r="AE42" s="250">
        <v>0</v>
      </c>
      <c r="AF42" s="251">
        <v>0.45480225988700562</v>
      </c>
      <c r="AG42" s="381"/>
      <c r="AH42" s="81">
        <v>1862.5135336802975</v>
      </c>
      <c r="AI42" s="82">
        <v>358.42556956289451</v>
      </c>
      <c r="AJ42" s="83">
        <v>3248.5701168842402</v>
      </c>
      <c r="AK42" s="261">
        <v>0.40991420400381318</v>
      </c>
      <c r="AL42" s="262">
        <v>8.3889418493803616E-2</v>
      </c>
      <c r="AM42" s="263">
        <v>0.50619637750238322</v>
      </c>
    </row>
    <row r="43" spans="1:39">
      <c r="A43" s="34" t="s">
        <v>216</v>
      </c>
      <c r="B43" s="37" t="s">
        <v>279</v>
      </c>
      <c r="C43" s="40">
        <v>330.82</v>
      </c>
      <c r="D43" s="38">
        <v>343.04</v>
      </c>
      <c r="E43" s="380">
        <v>1.71</v>
      </c>
      <c r="F43" s="44">
        <f t="shared" si="12"/>
        <v>0</v>
      </c>
      <c r="G43" s="42">
        <f t="shared" si="13"/>
        <v>0</v>
      </c>
      <c r="H43" s="46">
        <f t="shared" si="14"/>
        <v>182</v>
      </c>
      <c r="I43" s="246">
        <v>0</v>
      </c>
      <c r="J43" s="247">
        <v>0</v>
      </c>
      <c r="K43" s="248">
        <v>1</v>
      </c>
      <c r="L43" s="380">
        <v>7.14</v>
      </c>
      <c r="M43" s="44">
        <f t="shared" si="15"/>
        <v>589</v>
      </c>
      <c r="N43" s="42">
        <f t="shared" si="16"/>
        <v>167</v>
      </c>
      <c r="O43" s="46">
        <f t="shared" si="17"/>
        <v>5</v>
      </c>
      <c r="P43" s="246">
        <v>0.77362637362637365</v>
      </c>
      <c r="Q43" s="247">
        <v>0.21978021978021978</v>
      </c>
      <c r="R43" s="248">
        <v>6.5934065934065934E-3</v>
      </c>
      <c r="S43" s="380">
        <v>1.43</v>
      </c>
      <c r="T43" s="44">
        <f t="shared" si="18"/>
        <v>55</v>
      </c>
      <c r="U43" s="42">
        <f t="shared" si="19"/>
        <v>0</v>
      </c>
      <c r="V43" s="46">
        <f t="shared" si="20"/>
        <v>0</v>
      </c>
      <c r="W43" s="246">
        <v>1</v>
      </c>
      <c r="X43" s="247">
        <v>0</v>
      </c>
      <c r="Y43" s="248">
        <v>0</v>
      </c>
      <c r="Z43" s="380">
        <v>3.72</v>
      </c>
      <c r="AA43" s="44">
        <f t="shared" si="21"/>
        <v>406</v>
      </c>
      <c r="AB43" s="42">
        <f t="shared" si="22"/>
        <v>1</v>
      </c>
      <c r="AC43" s="46">
        <f t="shared" si="23"/>
        <v>337</v>
      </c>
      <c r="AD43" s="246">
        <v>0.54507042253521132</v>
      </c>
      <c r="AE43" s="247">
        <v>1.4084507042253522E-3</v>
      </c>
      <c r="AF43" s="248">
        <v>0.45352112676056339</v>
      </c>
      <c r="AG43" s="380"/>
      <c r="AH43" s="77">
        <v>1862.5135336802975</v>
      </c>
      <c r="AI43" s="78">
        <v>343.26557568410135</v>
      </c>
      <c r="AJ43" s="80">
        <v>2867.4045565031561</v>
      </c>
      <c r="AK43" s="258">
        <v>0.40991420400381318</v>
      </c>
      <c r="AL43" s="259">
        <v>8.3889418493803616E-2</v>
      </c>
      <c r="AM43" s="260">
        <v>0.50619637750238322</v>
      </c>
    </row>
    <row r="44" spans="1:39">
      <c r="A44" s="34" t="s">
        <v>217</v>
      </c>
      <c r="B44" s="37" t="s">
        <v>280</v>
      </c>
      <c r="C44" s="40">
        <v>343.04</v>
      </c>
      <c r="D44" s="38">
        <v>361.65</v>
      </c>
      <c r="E44" s="380">
        <v>0</v>
      </c>
      <c r="F44" s="44">
        <f t="shared" si="12"/>
        <v>0</v>
      </c>
      <c r="G44" s="42">
        <f t="shared" si="13"/>
        <v>0</v>
      </c>
      <c r="H44" s="46">
        <f t="shared" si="14"/>
        <v>0</v>
      </c>
      <c r="I44" s="246">
        <v>0</v>
      </c>
      <c r="J44" s="247">
        <v>0</v>
      </c>
      <c r="K44" s="248">
        <v>0</v>
      </c>
      <c r="L44" s="380">
        <v>7.14</v>
      </c>
      <c r="M44" s="44">
        <f t="shared" si="15"/>
        <v>590</v>
      </c>
      <c r="N44" s="42">
        <f t="shared" si="16"/>
        <v>166</v>
      </c>
      <c r="O44" s="46">
        <f t="shared" si="17"/>
        <v>5</v>
      </c>
      <c r="P44" s="246">
        <v>0.77533039647577096</v>
      </c>
      <c r="Q44" s="247">
        <v>0.21806167400881057</v>
      </c>
      <c r="R44" s="248">
        <v>6.6079295154185024E-3</v>
      </c>
      <c r="S44" s="380">
        <v>0</v>
      </c>
      <c r="T44" s="44">
        <f t="shared" si="18"/>
        <v>0</v>
      </c>
      <c r="U44" s="42">
        <f t="shared" si="19"/>
        <v>0</v>
      </c>
      <c r="V44" s="46">
        <f t="shared" si="20"/>
        <v>0</v>
      </c>
      <c r="W44" s="246">
        <v>0</v>
      </c>
      <c r="X44" s="247">
        <v>0</v>
      </c>
      <c r="Y44" s="248">
        <v>0</v>
      </c>
      <c r="Z44" s="380">
        <v>3.72</v>
      </c>
      <c r="AA44" s="44">
        <f t="shared" si="21"/>
        <v>406</v>
      </c>
      <c r="AB44" s="42">
        <f t="shared" si="22"/>
        <v>1</v>
      </c>
      <c r="AC44" s="46">
        <f t="shared" si="23"/>
        <v>337</v>
      </c>
      <c r="AD44" s="246">
        <v>0.54571026722925453</v>
      </c>
      <c r="AE44" s="247">
        <v>1.4064697609001407E-3</v>
      </c>
      <c r="AF44" s="248">
        <v>0.45288326300984527</v>
      </c>
      <c r="AG44" s="380"/>
      <c r="AH44" s="77">
        <v>1488.92797023861</v>
      </c>
      <c r="AI44" s="78">
        <v>481.87123400449559</v>
      </c>
      <c r="AJ44" s="80">
        <v>2494.9018497670963</v>
      </c>
      <c r="AK44" s="258">
        <v>0.42420256494574154</v>
      </c>
      <c r="AL44" s="259">
        <v>8.6813548174942454E-2</v>
      </c>
      <c r="AM44" s="260">
        <v>0.48898388687931599</v>
      </c>
    </row>
    <row r="45" spans="1:39">
      <c r="A45" s="34" t="s">
        <v>218</v>
      </c>
      <c r="B45" s="37" t="s">
        <v>281</v>
      </c>
      <c r="C45" s="40">
        <v>361.65</v>
      </c>
      <c r="D45" s="38">
        <v>381.74</v>
      </c>
      <c r="E45" s="380">
        <v>0</v>
      </c>
      <c r="F45" s="44">
        <f t="shared" si="12"/>
        <v>0</v>
      </c>
      <c r="G45" s="42">
        <f t="shared" si="13"/>
        <v>0</v>
      </c>
      <c r="H45" s="46">
        <f t="shared" si="14"/>
        <v>0</v>
      </c>
      <c r="I45" s="246">
        <v>0</v>
      </c>
      <c r="J45" s="247">
        <v>0</v>
      </c>
      <c r="K45" s="248">
        <v>0</v>
      </c>
      <c r="L45" s="380">
        <v>7.14</v>
      </c>
      <c r="M45" s="44">
        <f t="shared" si="15"/>
        <v>590</v>
      </c>
      <c r="N45" s="42">
        <f t="shared" si="16"/>
        <v>166</v>
      </c>
      <c r="O45" s="46">
        <f t="shared" si="17"/>
        <v>5</v>
      </c>
      <c r="P45" s="246">
        <v>0.77533039647577096</v>
      </c>
      <c r="Q45" s="247">
        <v>0.21806167400881057</v>
      </c>
      <c r="R45" s="248">
        <v>6.6079295154185024E-3</v>
      </c>
      <c r="S45" s="380">
        <v>0</v>
      </c>
      <c r="T45" s="44">
        <f t="shared" si="18"/>
        <v>0</v>
      </c>
      <c r="U45" s="42">
        <f t="shared" si="19"/>
        <v>0</v>
      </c>
      <c r="V45" s="46">
        <f t="shared" si="20"/>
        <v>0</v>
      </c>
      <c r="W45" s="246">
        <v>0</v>
      </c>
      <c r="X45" s="247">
        <v>0</v>
      </c>
      <c r="Y45" s="248">
        <v>0</v>
      </c>
      <c r="Z45" s="380">
        <v>3.72</v>
      </c>
      <c r="AA45" s="44">
        <f t="shared" si="21"/>
        <v>406</v>
      </c>
      <c r="AB45" s="42">
        <f t="shared" si="22"/>
        <v>1</v>
      </c>
      <c r="AC45" s="46">
        <f t="shared" si="23"/>
        <v>337</v>
      </c>
      <c r="AD45" s="246">
        <v>0.54571026722925453</v>
      </c>
      <c r="AE45" s="247">
        <v>1.4064697609001407E-3</v>
      </c>
      <c r="AF45" s="248">
        <v>0.45288326300984527</v>
      </c>
      <c r="AG45" s="380"/>
      <c r="AH45" s="77">
        <v>1488.92797023861</v>
      </c>
      <c r="AI45" s="78">
        <v>481.87123400449559</v>
      </c>
      <c r="AJ45" s="80">
        <v>2494.9018497670963</v>
      </c>
      <c r="AK45" s="258">
        <v>0.42420256494574154</v>
      </c>
      <c r="AL45" s="259">
        <v>8.6813548174942454E-2</v>
      </c>
      <c r="AM45" s="260">
        <v>0.48898388687931599</v>
      </c>
    </row>
    <row r="46" spans="1:39">
      <c r="A46" s="47" t="s">
        <v>219</v>
      </c>
      <c r="B46" s="48" t="s">
        <v>282</v>
      </c>
      <c r="C46" s="49">
        <v>381.74</v>
      </c>
      <c r="D46" s="50">
        <v>393.23</v>
      </c>
      <c r="E46" s="381">
        <v>0</v>
      </c>
      <c r="F46" s="51">
        <f t="shared" si="12"/>
        <v>0</v>
      </c>
      <c r="G46" s="52">
        <f t="shared" si="13"/>
        <v>0</v>
      </c>
      <c r="H46" s="53">
        <f t="shared" si="14"/>
        <v>0</v>
      </c>
      <c r="I46" s="249">
        <v>0</v>
      </c>
      <c r="J46" s="250">
        <v>0</v>
      </c>
      <c r="K46" s="251">
        <v>0</v>
      </c>
      <c r="L46" s="381">
        <v>7.14</v>
      </c>
      <c r="M46" s="51">
        <f t="shared" si="15"/>
        <v>590</v>
      </c>
      <c r="N46" s="52">
        <f t="shared" si="16"/>
        <v>166</v>
      </c>
      <c r="O46" s="53">
        <f t="shared" si="17"/>
        <v>5</v>
      </c>
      <c r="P46" s="249">
        <v>0.77533039647577096</v>
      </c>
      <c r="Q46" s="250">
        <v>0.21806167400881057</v>
      </c>
      <c r="R46" s="251">
        <v>6.6079295154185024E-3</v>
      </c>
      <c r="S46" s="381">
        <v>0</v>
      </c>
      <c r="T46" s="51">
        <f t="shared" si="18"/>
        <v>0</v>
      </c>
      <c r="U46" s="52">
        <f t="shared" si="19"/>
        <v>0</v>
      </c>
      <c r="V46" s="53">
        <f t="shared" si="20"/>
        <v>0</v>
      </c>
      <c r="W46" s="249">
        <v>0</v>
      </c>
      <c r="X46" s="250">
        <v>0</v>
      </c>
      <c r="Y46" s="251">
        <v>0</v>
      </c>
      <c r="Z46" s="381">
        <v>3.72</v>
      </c>
      <c r="AA46" s="51">
        <f t="shared" si="21"/>
        <v>406</v>
      </c>
      <c r="AB46" s="52">
        <f t="shared" si="22"/>
        <v>1</v>
      </c>
      <c r="AC46" s="53">
        <f t="shared" si="23"/>
        <v>337</v>
      </c>
      <c r="AD46" s="249">
        <v>0.54571026722925453</v>
      </c>
      <c r="AE46" s="250">
        <v>1.4064697609001407E-3</v>
      </c>
      <c r="AF46" s="251">
        <v>0.45288326300984527</v>
      </c>
      <c r="AG46" s="381"/>
      <c r="AH46" s="81">
        <v>1485.6794001217258</v>
      </c>
      <c r="AI46" s="82">
        <v>481.87123400449559</v>
      </c>
      <c r="AJ46" s="83">
        <v>2741.7931786502986</v>
      </c>
      <c r="AK46" s="261">
        <v>0.42420256494574154</v>
      </c>
      <c r="AL46" s="262">
        <v>8.6813548174942454E-2</v>
      </c>
      <c r="AM46" s="263">
        <v>0.48898388687931599</v>
      </c>
    </row>
    <row r="47" spans="1:39">
      <c r="A47" s="34" t="s">
        <v>220</v>
      </c>
      <c r="B47" s="37" t="s">
        <v>283</v>
      </c>
      <c r="C47" s="40">
        <v>393.23</v>
      </c>
      <c r="D47" s="38">
        <v>407.12</v>
      </c>
      <c r="E47" s="380">
        <v>0</v>
      </c>
      <c r="F47" s="44">
        <f t="shared" si="12"/>
        <v>0</v>
      </c>
      <c r="G47" s="42">
        <f t="shared" si="13"/>
        <v>0</v>
      </c>
      <c r="H47" s="46">
        <f t="shared" si="14"/>
        <v>0</v>
      </c>
      <c r="I47" s="246">
        <v>0</v>
      </c>
      <c r="J47" s="247">
        <v>0</v>
      </c>
      <c r="K47" s="248">
        <v>0</v>
      </c>
      <c r="L47" s="380">
        <v>7.14</v>
      </c>
      <c r="M47" s="44">
        <f t="shared" si="15"/>
        <v>578</v>
      </c>
      <c r="N47" s="42">
        <f t="shared" si="16"/>
        <v>178</v>
      </c>
      <c r="O47" s="46">
        <f t="shared" si="17"/>
        <v>5</v>
      </c>
      <c r="P47" s="246">
        <v>0.75991189427312777</v>
      </c>
      <c r="Q47" s="247">
        <v>0.23348017621145375</v>
      </c>
      <c r="R47" s="248">
        <v>6.6079295154185024E-3</v>
      </c>
      <c r="S47" s="380">
        <v>0</v>
      </c>
      <c r="T47" s="44">
        <f t="shared" si="18"/>
        <v>0</v>
      </c>
      <c r="U47" s="42">
        <f t="shared" si="19"/>
        <v>0</v>
      </c>
      <c r="V47" s="46">
        <f t="shared" si="20"/>
        <v>0</v>
      </c>
      <c r="W47" s="246">
        <v>0</v>
      </c>
      <c r="X47" s="247">
        <v>0</v>
      </c>
      <c r="Y47" s="248">
        <v>0</v>
      </c>
      <c r="Z47" s="380">
        <v>3.72</v>
      </c>
      <c r="AA47" s="44">
        <f t="shared" si="21"/>
        <v>213</v>
      </c>
      <c r="AB47" s="42">
        <f t="shared" si="22"/>
        <v>194</v>
      </c>
      <c r="AC47" s="46">
        <f t="shared" si="23"/>
        <v>337</v>
      </c>
      <c r="AD47" s="246">
        <v>0.28691983122362869</v>
      </c>
      <c r="AE47" s="247">
        <v>0.26019690576652604</v>
      </c>
      <c r="AF47" s="248">
        <v>0.45288326300984527</v>
      </c>
      <c r="AG47" s="380"/>
      <c r="AH47" s="77">
        <v>1485.6794001217258</v>
      </c>
      <c r="AI47" s="78">
        <v>481.87123400449559</v>
      </c>
      <c r="AJ47" s="80">
        <v>2741.7931786502986</v>
      </c>
      <c r="AK47" s="258">
        <v>0.42420256494574154</v>
      </c>
      <c r="AL47" s="259">
        <v>8.6813548174942454E-2</v>
      </c>
      <c r="AM47" s="260">
        <v>0.48898388687931599</v>
      </c>
    </row>
    <row r="48" spans="1:39">
      <c r="A48" s="34" t="s">
        <v>221</v>
      </c>
      <c r="B48" s="37" t="s">
        <v>284</v>
      </c>
      <c r="C48" s="40">
        <v>407.12</v>
      </c>
      <c r="D48" s="38">
        <v>429.28</v>
      </c>
      <c r="E48" s="380">
        <v>0</v>
      </c>
      <c r="F48" s="44">
        <f t="shared" si="12"/>
        <v>0</v>
      </c>
      <c r="G48" s="42">
        <f t="shared" si="13"/>
        <v>0</v>
      </c>
      <c r="H48" s="46">
        <f t="shared" si="14"/>
        <v>0</v>
      </c>
      <c r="I48" s="246">
        <v>0</v>
      </c>
      <c r="J48" s="247">
        <v>0</v>
      </c>
      <c r="K48" s="248">
        <v>0</v>
      </c>
      <c r="L48" s="380">
        <v>7.14</v>
      </c>
      <c r="M48" s="44">
        <f t="shared" si="15"/>
        <v>577</v>
      </c>
      <c r="N48" s="42">
        <f t="shared" si="16"/>
        <v>179</v>
      </c>
      <c r="O48" s="46">
        <f t="shared" si="17"/>
        <v>5</v>
      </c>
      <c r="P48" s="246">
        <v>0.75824175824175821</v>
      </c>
      <c r="Q48" s="247">
        <v>0.23516483516483516</v>
      </c>
      <c r="R48" s="248">
        <v>6.5934065934065934E-3</v>
      </c>
      <c r="S48" s="380">
        <v>0</v>
      </c>
      <c r="T48" s="44">
        <f t="shared" si="18"/>
        <v>0</v>
      </c>
      <c r="U48" s="42">
        <f t="shared" si="19"/>
        <v>0</v>
      </c>
      <c r="V48" s="46">
        <f t="shared" si="20"/>
        <v>0</v>
      </c>
      <c r="W48" s="246">
        <v>0</v>
      </c>
      <c r="X48" s="247">
        <v>0</v>
      </c>
      <c r="Y48" s="248">
        <v>0</v>
      </c>
      <c r="Z48" s="380">
        <v>3.72</v>
      </c>
      <c r="AA48" s="44">
        <f t="shared" si="21"/>
        <v>213</v>
      </c>
      <c r="AB48" s="42">
        <f t="shared" si="22"/>
        <v>194</v>
      </c>
      <c r="AC48" s="46">
        <f t="shared" si="23"/>
        <v>337</v>
      </c>
      <c r="AD48" s="246">
        <v>0.28691983122362869</v>
      </c>
      <c r="AE48" s="247">
        <v>0.26019690576652604</v>
      </c>
      <c r="AF48" s="248">
        <v>0.45288326300984527</v>
      </c>
      <c r="AG48" s="380"/>
      <c r="AH48" s="77">
        <v>1426.1222813121813</v>
      </c>
      <c r="AI48" s="78">
        <v>481.87123400449559</v>
      </c>
      <c r="AJ48" s="80">
        <v>2742.8760353559264</v>
      </c>
      <c r="AK48" s="258">
        <v>0.32785268003946072</v>
      </c>
      <c r="AL48" s="259">
        <v>0.18316343308122329</v>
      </c>
      <c r="AM48" s="260">
        <v>0.48898388687931599</v>
      </c>
    </row>
    <row r="49" spans="1:39">
      <c r="A49" s="34" t="s">
        <v>222</v>
      </c>
      <c r="B49" s="37" t="s">
        <v>285</v>
      </c>
      <c r="C49" s="40">
        <v>429.28</v>
      </c>
      <c r="D49" s="38">
        <v>441.35</v>
      </c>
      <c r="E49" s="380">
        <v>0</v>
      </c>
      <c r="F49" s="44">
        <f t="shared" si="12"/>
        <v>0</v>
      </c>
      <c r="G49" s="42">
        <f t="shared" si="13"/>
        <v>0</v>
      </c>
      <c r="H49" s="46">
        <f t="shared" si="14"/>
        <v>0</v>
      </c>
      <c r="I49" s="246">
        <v>0</v>
      </c>
      <c r="J49" s="247">
        <v>0</v>
      </c>
      <c r="K49" s="248">
        <v>0</v>
      </c>
      <c r="L49" s="380">
        <f t="shared" ref="L49:L63" si="24">7.14+1.42</f>
        <v>8.5599999999999987</v>
      </c>
      <c r="M49" s="44">
        <f t="shared" si="15"/>
        <v>617</v>
      </c>
      <c r="N49" s="42">
        <f t="shared" si="16"/>
        <v>191</v>
      </c>
      <c r="O49" s="46">
        <f t="shared" si="17"/>
        <v>104</v>
      </c>
      <c r="P49" s="246">
        <v>0.67647058823529416</v>
      </c>
      <c r="Q49" s="247">
        <v>0.20980392156862746</v>
      </c>
      <c r="R49" s="248">
        <v>0.11372549019607843</v>
      </c>
      <c r="S49" s="380">
        <v>0</v>
      </c>
      <c r="T49" s="44">
        <f t="shared" si="18"/>
        <v>0</v>
      </c>
      <c r="U49" s="42">
        <f t="shared" si="19"/>
        <v>0</v>
      </c>
      <c r="V49" s="46">
        <f t="shared" si="20"/>
        <v>0</v>
      </c>
      <c r="W49" s="246">
        <v>0</v>
      </c>
      <c r="X49" s="247">
        <v>0</v>
      </c>
      <c r="Y49" s="248">
        <v>0</v>
      </c>
      <c r="Z49" s="380">
        <v>3.72</v>
      </c>
      <c r="AA49" s="44">
        <f t="shared" si="21"/>
        <v>213</v>
      </c>
      <c r="AB49" s="42">
        <f t="shared" si="22"/>
        <v>194</v>
      </c>
      <c r="AC49" s="46">
        <f t="shared" si="23"/>
        <v>337</v>
      </c>
      <c r="AD49" s="246">
        <v>0.28691983122362869</v>
      </c>
      <c r="AE49" s="247">
        <v>0.26019690576652604</v>
      </c>
      <c r="AF49" s="248">
        <v>0.45288326300984527</v>
      </c>
      <c r="AG49" s="380"/>
      <c r="AH49" s="77">
        <v>1428.2879947234376</v>
      </c>
      <c r="AI49" s="78">
        <v>480.78837729886754</v>
      </c>
      <c r="AJ49" s="80">
        <v>2401.7761730830816</v>
      </c>
      <c r="AK49" s="258">
        <v>0.32785268003946072</v>
      </c>
      <c r="AL49" s="259">
        <v>0.18316343308122329</v>
      </c>
      <c r="AM49" s="260">
        <v>0.48898388687931599</v>
      </c>
    </row>
    <row r="50" spans="1:39">
      <c r="A50" s="47" t="s">
        <v>223</v>
      </c>
      <c r="B50" s="48" t="s">
        <v>286</v>
      </c>
      <c r="C50" s="49">
        <v>441.35</v>
      </c>
      <c r="D50" s="50">
        <v>455.17</v>
      </c>
      <c r="E50" s="381">
        <v>0</v>
      </c>
      <c r="F50" s="51">
        <f t="shared" si="12"/>
        <v>0</v>
      </c>
      <c r="G50" s="52">
        <f t="shared" si="13"/>
        <v>0</v>
      </c>
      <c r="H50" s="53">
        <f t="shared" si="14"/>
        <v>0</v>
      </c>
      <c r="I50" s="249">
        <v>0</v>
      </c>
      <c r="J50" s="250">
        <v>0</v>
      </c>
      <c r="K50" s="251">
        <v>0</v>
      </c>
      <c r="L50" s="381">
        <f t="shared" si="24"/>
        <v>8.5599999999999987</v>
      </c>
      <c r="M50" s="51">
        <f t="shared" si="15"/>
        <v>716</v>
      </c>
      <c r="N50" s="52">
        <f t="shared" si="16"/>
        <v>191</v>
      </c>
      <c r="O50" s="53">
        <f t="shared" si="17"/>
        <v>5</v>
      </c>
      <c r="P50" s="249">
        <v>0.78431372549019607</v>
      </c>
      <c r="Q50" s="250">
        <v>0.20980392156862746</v>
      </c>
      <c r="R50" s="251">
        <v>5.8823529411764705E-3</v>
      </c>
      <c r="S50" s="381">
        <v>0</v>
      </c>
      <c r="T50" s="51">
        <f t="shared" si="18"/>
        <v>0</v>
      </c>
      <c r="U50" s="52">
        <f t="shared" si="19"/>
        <v>0</v>
      </c>
      <c r="V50" s="53">
        <f t="shared" si="20"/>
        <v>0</v>
      </c>
      <c r="W50" s="249">
        <v>0</v>
      </c>
      <c r="X50" s="250">
        <v>0</v>
      </c>
      <c r="Y50" s="251">
        <v>0</v>
      </c>
      <c r="Z50" s="381">
        <v>3.72</v>
      </c>
      <c r="AA50" s="51">
        <f t="shared" si="21"/>
        <v>213</v>
      </c>
      <c r="AB50" s="52">
        <f t="shared" si="22"/>
        <v>194</v>
      </c>
      <c r="AC50" s="53">
        <f t="shared" si="23"/>
        <v>337</v>
      </c>
      <c r="AD50" s="249">
        <v>0.28691983122362869</v>
      </c>
      <c r="AE50" s="250">
        <v>0.26019690576652604</v>
      </c>
      <c r="AF50" s="251">
        <v>0.45288326300984527</v>
      </c>
      <c r="AG50" s="381"/>
      <c r="AH50" s="81">
        <v>1426.1222813121813</v>
      </c>
      <c r="AI50" s="82">
        <v>826.2196663942251</v>
      </c>
      <c r="AJ50" s="83">
        <v>2396.3618895549412</v>
      </c>
      <c r="AK50" s="261">
        <v>0.32785268003946072</v>
      </c>
      <c r="AL50" s="262">
        <v>0.18316343308122329</v>
      </c>
      <c r="AM50" s="263">
        <v>0.48898388687931599</v>
      </c>
    </row>
    <row r="51" spans="1:39">
      <c r="A51" s="34" t="s">
        <v>224</v>
      </c>
      <c r="B51" s="37" t="s">
        <v>287</v>
      </c>
      <c r="C51" s="40">
        <v>455.17</v>
      </c>
      <c r="D51" s="38">
        <v>466.35</v>
      </c>
      <c r="E51" s="380">
        <v>0</v>
      </c>
      <c r="F51" s="44">
        <f t="shared" si="12"/>
        <v>0</v>
      </c>
      <c r="G51" s="42">
        <f t="shared" si="13"/>
        <v>0</v>
      </c>
      <c r="H51" s="46">
        <f t="shared" si="14"/>
        <v>0</v>
      </c>
      <c r="I51" s="246">
        <v>0</v>
      </c>
      <c r="J51" s="247">
        <v>0</v>
      </c>
      <c r="K51" s="248">
        <v>0</v>
      </c>
      <c r="L51" s="380">
        <f t="shared" si="24"/>
        <v>8.5599999999999987</v>
      </c>
      <c r="M51" s="44">
        <f t="shared" si="15"/>
        <v>716</v>
      </c>
      <c r="N51" s="42">
        <f t="shared" si="16"/>
        <v>191</v>
      </c>
      <c r="O51" s="46">
        <f t="shared" si="17"/>
        <v>5</v>
      </c>
      <c r="P51" s="246">
        <v>0.78431372549019607</v>
      </c>
      <c r="Q51" s="247">
        <v>0.20980392156862746</v>
      </c>
      <c r="R51" s="248">
        <v>5.8823529411764705E-3</v>
      </c>
      <c r="S51" s="380">
        <v>0</v>
      </c>
      <c r="T51" s="44">
        <f t="shared" si="18"/>
        <v>0</v>
      </c>
      <c r="U51" s="42">
        <f t="shared" si="19"/>
        <v>0</v>
      </c>
      <c r="V51" s="46">
        <f t="shared" si="20"/>
        <v>0</v>
      </c>
      <c r="W51" s="246">
        <v>0</v>
      </c>
      <c r="X51" s="247">
        <v>0</v>
      </c>
      <c r="Y51" s="248">
        <v>0</v>
      </c>
      <c r="Z51" s="380">
        <v>3.72</v>
      </c>
      <c r="AA51" s="44">
        <f t="shared" si="21"/>
        <v>213</v>
      </c>
      <c r="AB51" s="42">
        <f t="shared" si="22"/>
        <v>194</v>
      </c>
      <c r="AC51" s="46">
        <f t="shared" si="23"/>
        <v>337</v>
      </c>
      <c r="AD51" s="246">
        <v>0.28691983122362869</v>
      </c>
      <c r="AE51" s="247">
        <v>0.26019690576652604</v>
      </c>
      <c r="AF51" s="248">
        <v>0.45288326300984527</v>
      </c>
      <c r="AG51" s="380"/>
      <c r="AH51" s="77">
        <v>1426.1222813121813</v>
      </c>
      <c r="AI51" s="78">
        <v>826.2196663942251</v>
      </c>
      <c r="AJ51" s="80">
        <v>2396.3618895549412</v>
      </c>
      <c r="AK51" s="258">
        <v>0.31393819855358318</v>
      </c>
      <c r="AL51" s="259">
        <v>0.19723865877712032</v>
      </c>
      <c r="AM51" s="260">
        <v>0.4888231426692965</v>
      </c>
    </row>
    <row r="52" spans="1:39">
      <c r="A52" s="34" t="s">
        <v>225</v>
      </c>
      <c r="B52" s="37" t="s">
        <v>288</v>
      </c>
      <c r="C52" s="40">
        <v>466.35</v>
      </c>
      <c r="D52" s="38">
        <v>477.31</v>
      </c>
      <c r="E52" s="380">
        <v>0</v>
      </c>
      <c r="F52" s="44">
        <f t="shared" si="12"/>
        <v>0</v>
      </c>
      <c r="G52" s="42">
        <f t="shared" si="13"/>
        <v>0</v>
      </c>
      <c r="H52" s="46">
        <f t="shared" si="14"/>
        <v>0</v>
      </c>
      <c r="I52" s="246">
        <v>0</v>
      </c>
      <c r="J52" s="247">
        <v>0</v>
      </c>
      <c r="K52" s="248">
        <v>0</v>
      </c>
      <c r="L52" s="380">
        <f t="shared" si="24"/>
        <v>8.5599999999999987</v>
      </c>
      <c r="M52" s="44">
        <f t="shared" si="15"/>
        <v>716</v>
      </c>
      <c r="N52" s="42">
        <f t="shared" si="16"/>
        <v>191</v>
      </c>
      <c r="O52" s="46">
        <f t="shared" si="17"/>
        <v>5</v>
      </c>
      <c r="P52" s="246">
        <v>0.78431372549019607</v>
      </c>
      <c r="Q52" s="247">
        <v>0.20980392156862746</v>
      </c>
      <c r="R52" s="248">
        <v>5.8823529411764705E-3</v>
      </c>
      <c r="S52" s="380">
        <v>0</v>
      </c>
      <c r="T52" s="44">
        <f t="shared" si="18"/>
        <v>0</v>
      </c>
      <c r="U52" s="42">
        <f t="shared" si="19"/>
        <v>0</v>
      </c>
      <c r="V52" s="46">
        <f t="shared" si="20"/>
        <v>0</v>
      </c>
      <c r="W52" s="246">
        <v>0</v>
      </c>
      <c r="X52" s="247">
        <v>0</v>
      </c>
      <c r="Y52" s="248">
        <v>0</v>
      </c>
      <c r="Z52" s="380">
        <v>3.72</v>
      </c>
      <c r="AA52" s="44">
        <f t="shared" si="21"/>
        <v>213</v>
      </c>
      <c r="AB52" s="42">
        <f t="shared" si="22"/>
        <v>194</v>
      </c>
      <c r="AC52" s="46">
        <f t="shared" si="23"/>
        <v>337</v>
      </c>
      <c r="AD52" s="246">
        <v>0.28691983122362869</v>
      </c>
      <c r="AE52" s="247">
        <v>0.26019690576652604</v>
      </c>
      <c r="AF52" s="248">
        <v>0.45288326300984527</v>
      </c>
      <c r="AG52" s="380"/>
      <c r="AH52" s="77">
        <v>1426.1222813121813</v>
      </c>
      <c r="AI52" s="78">
        <v>826.2196663942251</v>
      </c>
      <c r="AJ52" s="80">
        <v>2396.3618895549412</v>
      </c>
      <c r="AK52" s="258">
        <v>0.3140414337389017</v>
      </c>
      <c r="AL52" s="259">
        <v>0.18184807629069386</v>
      </c>
      <c r="AM52" s="260">
        <v>0.50411048997040442</v>
      </c>
    </row>
    <row r="53" spans="1:39">
      <c r="A53" s="34" t="s">
        <v>226</v>
      </c>
      <c r="B53" s="37" t="s">
        <v>289</v>
      </c>
      <c r="C53" s="40">
        <v>477.31</v>
      </c>
      <c r="D53" s="38">
        <v>486.6</v>
      </c>
      <c r="E53" s="380">
        <v>0</v>
      </c>
      <c r="F53" s="44">
        <f t="shared" si="12"/>
        <v>0</v>
      </c>
      <c r="G53" s="42">
        <f t="shared" si="13"/>
        <v>0</v>
      </c>
      <c r="H53" s="46">
        <f t="shared" si="14"/>
        <v>0</v>
      </c>
      <c r="I53" s="246">
        <v>0</v>
      </c>
      <c r="J53" s="247">
        <v>0</v>
      </c>
      <c r="K53" s="248">
        <v>0</v>
      </c>
      <c r="L53" s="380">
        <f t="shared" si="24"/>
        <v>8.5599999999999987</v>
      </c>
      <c r="M53" s="44">
        <f t="shared" si="15"/>
        <v>716</v>
      </c>
      <c r="N53" s="42">
        <f t="shared" si="16"/>
        <v>191</v>
      </c>
      <c r="O53" s="46">
        <f t="shared" si="17"/>
        <v>5</v>
      </c>
      <c r="P53" s="246">
        <v>0.78431372549019607</v>
      </c>
      <c r="Q53" s="247">
        <v>0.20980392156862746</v>
      </c>
      <c r="R53" s="248">
        <v>5.8823529411764705E-3</v>
      </c>
      <c r="S53" s="380">
        <v>0</v>
      </c>
      <c r="T53" s="44">
        <f t="shared" si="18"/>
        <v>0</v>
      </c>
      <c r="U53" s="42">
        <f t="shared" si="19"/>
        <v>0</v>
      </c>
      <c r="V53" s="46">
        <f t="shared" si="20"/>
        <v>0</v>
      </c>
      <c r="W53" s="246">
        <v>0</v>
      </c>
      <c r="X53" s="247">
        <v>0</v>
      </c>
      <c r="Y53" s="248">
        <v>0</v>
      </c>
      <c r="Z53" s="380">
        <v>3.72</v>
      </c>
      <c r="AA53" s="44">
        <f t="shared" si="21"/>
        <v>213</v>
      </c>
      <c r="AB53" s="42">
        <f t="shared" si="22"/>
        <v>194</v>
      </c>
      <c r="AC53" s="46">
        <f t="shared" si="23"/>
        <v>337</v>
      </c>
      <c r="AD53" s="246">
        <v>0.28691983122362869</v>
      </c>
      <c r="AE53" s="247">
        <v>0.26019690576652604</v>
      </c>
      <c r="AF53" s="248">
        <v>0.45288326300984527</v>
      </c>
      <c r="AG53" s="380"/>
      <c r="AH53" s="77">
        <v>1426.1222813121813</v>
      </c>
      <c r="AI53" s="78">
        <v>826.2196663942251</v>
      </c>
      <c r="AJ53" s="80">
        <v>2396.3618895549412</v>
      </c>
      <c r="AK53" s="258">
        <v>0.3140414337389017</v>
      </c>
      <c r="AL53" s="259">
        <v>0.18184807629069386</v>
      </c>
      <c r="AM53" s="260">
        <v>0.50411048997040442</v>
      </c>
    </row>
    <row r="54" spans="1:39">
      <c r="A54" s="47" t="s">
        <v>227</v>
      </c>
      <c r="B54" s="48" t="s">
        <v>290</v>
      </c>
      <c r="C54" s="49">
        <v>486.6</v>
      </c>
      <c r="D54" s="50">
        <v>501.2</v>
      </c>
      <c r="E54" s="381">
        <v>0</v>
      </c>
      <c r="F54" s="51">
        <f t="shared" si="12"/>
        <v>0</v>
      </c>
      <c r="G54" s="52">
        <f t="shared" si="13"/>
        <v>0</v>
      </c>
      <c r="H54" s="53">
        <f t="shared" si="14"/>
        <v>0</v>
      </c>
      <c r="I54" s="249">
        <v>0</v>
      </c>
      <c r="J54" s="250">
        <v>0</v>
      </c>
      <c r="K54" s="251">
        <v>0</v>
      </c>
      <c r="L54" s="381">
        <f t="shared" si="24"/>
        <v>8.5599999999999987</v>
      </c>
      <c r="M54" s="51">
        <f t="shared" si="15"/>
        <v>716</v>
      </c>
      <c r="N54" s="52">
        <f t="shared" si="16"/>
        <v>191</v>
      </c>
      <c r="O54" s="53">
        <f t="shared" si="17"/>
        <v>5</v>
      </c>
      <c r="P54" s="249">
        <v>0.78431372549019607</v>
      </c>
      <c r="Q54" s="250">
        <v>0.20980392156862746</v>
      </c>
      <c r="R54" s="251">
        <v>5.8823529411764705E-3</v>
      </c>
      <c r="S54" s="381">
        <v>0</v>
      </c>
      <c r="T54" s="51">
        <f t="shared" si="18"/>
        <v>0</v>
      </c>
      <c r="U54" s="52">
        <f t="shared" si="19"/>
        <v>0</v>
      </c>
      <c r="V54" s="53">
        <f t="shared" si="20"/>
        <v>0</v>
      </c>
      <c r="W54" s="249">
        <v>0</v>
      </c>
      <c r="X54" s="250">
        <v>0</v>
      </c>
      <c r="Y54" s="251">
        <v>0</v>
      </c>
      <c r="Z54" s="381">
        <v>3.72</v>
      </c>
      <c r="AA54" s="51">
        <f t="shared" si="21"/>
        <v>213</v>
      </c>
      <c r="AB54" s="52">
        <f t="shared" si="22"/>
        <v>194</v>
      </c>
      <c r="AC54" s="53">
        <f t="shared" si="23"/>
        <v>337</v>
      </c>
      <c r="AD54" s="249">
        <v>0.28691983122362869</v>
      </c>
      <c r="AE54" s="250">
        <v>0.26019690576652604</v>
      </c>
      <c r="AF54" s="251">
        <v>0.45288326300984527</v>
      </c>
      <c r="AG54" s="381"/>
      <c r="AH54" s="81">
        <v>1426.1222813121813</v>
      </c>
      <c r="AI54" s="82">
        <v>826.2196663942251</v>
      </c>
      <c r="AJ54" s="83">
        <v>2396.3618895549412</v>
      </c>
      <c r="AK54" s="261">
        <v>0.31424810793024022</v>
      </c>
      <c r="AL54" s="262">
        <v>0.27673576834485025</v>
      </c>
      <c r="AM54" s="263">
        <v>0.40901612372490953</v>
      </c>
    </row>
    <row r="55" spans="1:39">
      <c r="A55" s="34" t="s">
        <v>228</v>
      </c>
      <c r="B55" s="37" t="s">
        <v>291</v>
      </c>
      <c r="C55" s="40">
        <v>501.2</v>
      </c>
      <c r="D55" s="38">
        <v>507.89</v>
      </c>
      <c r="E55" s="380">
        <v>0</v>
      </c>
      <c r="F55" s="44">
        <f t="shared" si="12"/>
        <v>0</v>
      </c>
      <c r="G55" s="42">
        <f t="shared" si="13"/>
        <v>0</v>
      </c>
      <c r="H55" s="46">
        <f t="shared" si="14"/>
        <v>0</v>
      </c>
      <c r="I55" s="246">
        <v>0</v>
      </c>
      <c r="J55" s="247">
        <v>0</v>
      </c>
      <c r="K55" s="248">
        <v>0</v>
      </c>
      <c r="L55" s="380">
        <f t="shared" si="24"/>
        <v>8.5599999999999987</v>
      </c>
      <c r="M55" s="44">
        <f t="shared" si="15"/>
        <v>716</v>
      </c>
      <c r="N55" s="42">
        <f t="shared" si="16"/>
        <v>191</v>
      </c>
      <c r="O55" s="46">
        <f t="shared" si="17"/>
        <v>5</v>
      </c>
      <c r="P55" s="246">
        <v>0.78431372549019607</v>
      </c>
      <c r="Q55" s="247">
        <v>0.20980392156862746</v>
      </c>
      <c r="R55" s="248">
        <v>5.8823529411764705E-3</v>
      </c>
      <c r="S55" s="380">
        <v>0</v>
      </c>
      <c r="T55" s="44">
        <f t="shared" si="18"/>
        <v>0</v>
      </c>
      <c r="U55" s="42">
        <f t="shared" si="19"/>
        <v>0</v>
      </c>
      <c r="V55" s="46">
        <f t="shared" si="20"/>
        <v>0</v>
      </c>
      <c r="W55" s="246">
        <v>0.73404255319148937</v>
      </c>
      <c r="X55" s="247">
        <v>4.2553191489361701E-2</v>
      </c>
      <c r="Y55" s="248">
        <v>0.22340425531914893</v>
      </c>
      <c r="Z55" s="380">
        <v>3.72</v>
      </c>
      <c r="AA55" s="44">
        <f t="shared" si="21"/>
        <v>213</v>
      </c>
      <c r="AB55" s="42">
        <f t="shared" si="22"/>
        <v>194</v>
      </c>
      <c r="AC55" s="46">
        <f t="shared" si="23"/>
        <v>337</v>
      </c>
      <c r="AD55" s="246">
        <v>0.28691983122362869</v>
      </c>
      <c r="AE55" s="247">
        <v>0.26019690576652604</v>
      </c>
      <c r="AF55" s="248">
        <v>0.45288326300984527</v>
      </c>
      <c r="AG55" s="380"/>
      <c r="AH55" s="77">
        <v>1455.3594123641396</v>
      </c>
      <c r="AI55" s="78">
        <v>905.26820590507486</v>
      </c>
      <c r="AJ55" s="80">
        <v>2427.7647340181552</v>
      </c>
      <c r="AK55" s="258">
        <v>0.29835526315789473</v>
      </c>
      <c r="AL55" s="259">
        <v>0.27664473684210528</v>
      </c>
      <c r="AM55" s="260">
        <v>0.42499999999999999</v>
      </c>
    </row>
    <row r="56" spans="1:39">
      <c r="A56" s="34" t="s">
        <v>229</v>
      </c>
      <c r="B56" s="37" t="s">
        <v>292</v>
      </c>
      <c r="C56" s="40">
        <v>507.89</v>
      </c>
      <c r="D56" s="38">
        <v>514.78</v>
      </c>
      <c r="E56" s="380">
        <v>0</v>
      </c>
      <c r="F56" s="44">
        <f t="shared" si="12"/>
        <v>0</v>
      </c>
      <c r="G56" s="42">
        <f t="shared" si="13"/>
        <v>0</v>
      </c>
      <c r="H56" s="46">
        <f t="shared" si="14"/>
        <v>0</v>
      </c>
      <c r="I56" s="246">
        <v>0</v>
      </c>
      <c r="J56" s="247">
        <v>0</v>
      </c>
      <c r="K56" s="248">
        <v>0</v>
      </c>
      <c r="L56" s="380">
        <f t="shared" si="24"/>
        <v>8.5599999999999987</v>
      </c>
      <c r="M56" s="44">
        <f t="shared" si="15"/>
        <v>716</v>
      </c>
      <c r="N56" s="42">
        <f t="shared" si="16"/>
        <v>191</v>
      </c>
      <c r="O56" s="46">
        <f t="shared" si="17"/>
        <v>5</v>
      </c>
      <c r="P56" s="246">
        <v>0.78431372549019607</v>
      </c>
      <c r="Q56" s="247">
        <v>0.20980392156862746</v>
      </c>
      <c r="R56" s="248">
        <v>5.8823529411764705E-3</v>
      </c>
      <c r="S56" s="380">
        <v>0</v>
      </c>
      <c r="T56" s="44">
        <f t="shared" si="18"/>
        <v>0</v>
      </c>
      <c r="U56" s="42">
        <f t="shared" si="19"/>
        <v>0</v>
      </c>
      <c r="V56" s="46">
        <f t="shared" si="20"/>
        <v>0</v>
      </c>
      <c r="W56" s="246">
        <v>0.73404255319148937</v>
      </c>
      <c r="X56" s="247">
        <v>4.2553191489361701E-2</v>
      </c>
      <c r="Y56" s="248">
        <v>0.22340425531914893</v>
      </c>
      <c r="Z56" s="380">
        <v>3.72</v>
      </c>
      <c r="AA56" s="44">
        <f t="shared" si="21"/>
        <v>213</v>
      </c>
      <c r="AB56" s="42">
        <f t="shared" si="22"/>
        <v>194</v>
      </c>
      <c r="AC56" s="46">
        <f t="shared" si="23"/>
        <v>337</v>
      </c>
      <c r="AD56" s="246">
        <v>0.28691983122362869</v>
      </c>
      <c r="AE56" s="247">
        <v>0.26019690576652604</v>
      </c>
      <c r="AF56" s="248">
        <v>0.45288326300984527</v>
      </c>
      <c r="AG56" s="380"/>
      <c r="AH56" s="77">
        <v>1455.3594123641396</v>
      </c>
      <c r="AI56" s="78">
        <v>905.26820590507486</v>
      </c>
      <c r="AJ56" s="80">
        <v>2429.9304474294117</v>
      </c>
      <c r="AK56" s="258">
        <v>0.29835526315789473</v>
      </c>
      <c r="AL56" s="259">
        <v>0.27664473684210528</v>
      </c>
      <c r="AM56" s="260">
        <v>0.42499999999999999</v>
      </c>
    </row>
    <row r="57" spans="1:39">
      <c r="A57" s="34" t="s">
        <v>230</v>
      </c>
      <c r="B57" s="37" t="s">
        <v>293</v>
      </c>
      <c r="C57" s="40">
        <v>514.78</v>
      </c>
      <c r="D57" s="38">
        <v>520.49</v>
      </c>
      <c r="E57" s="380">
        <f>21.3+6</f>
        <v>27.3</v>
      </c>
      <c r="F57" s="44">
        <f t="shared" si="12"/>
        <v>1719</v>
      </c>
      <c r="G57" s="42">
        <f t="shared" si="13"/>
        <v>663</v>
      </c>
      <c r="H57" s="46">
        <f t="shared" si="14"/>
        <v>528</v>
      </c>
      <c r="I57" s="246">
        <v>0.59069767441860466</v>
      </c>
      <c r="J57" s="247">
        <v>0.22790697674418606</v>
      </c>
      <c r="K57" s="248">
        <v>0.18139534883720931</v>
      </c>
      <c r="L57" s="380">
        <f t="shared" si="24"/>
        <v>8.5599999999999987</v>
      </c>
      <c r="M57" s="44">
        <f t="shared" si="15"/>
        <v>716</v>
      </c>
      <c r="N57" s="42">
        <f t="shared" si="16"/>
        <v>191</v>
      </c>
      <c r="O57" s="46">
        <f t="shared" si="17"/>
        <v>5</v>
      </c>
      <c r="P57" s="246">
        <v>0.78431372549019607</v>
      </c>
      <c r="Q57" s="247">
        <v>0.20980392156862746</v>
      </c>
      <c r="R57" s="248">
        <v>5.8823529411764705E-3</v>
      </c>
      <c r="S57" s="380">
        <v>0</v>
      </c>
      <c r="T57" s="44">
        <f t="shared" si="18"/>
        <v>0</v>
      </c>
      <c r="U57" s="42">
        <f t="shared" si="19"/>
        <v>0</v>
      </c>
      <c r="V57" s="46">
        <f t="shared" si="20"/>
        <v>0</v>
      </c>
      <c r="W57" s="246">
        <v>0.73404255319148937</v>
      </c>
      <c r="X57" s="247">
        <v>4.2553191489361701E-2</v>
      </c>
      <c r="Y57" s="248">
        <v>0.22340425531914893</v>
      </c>
      <c r="Z57" s="380">
        <v>3.72</v>
      </c>
      <c r="AA57" s="44">
        <f t="shared" si="21"/>
        <v>213</v>
      </c>
      <c r="AB57" s="42">
        <f t="shared" si="22"/>
        <v>194</v>
      </c>
      <c r="AC57" s="46">
        <f t="shared" si="23"/>
        <v>337</v>
      </c>
      <c r="AD57" s="246">
        <v>0.28691983122362869</v>
      </c>
      <c r="AE57" s="247">
        <v>0.26019690576652604</v>
      </c>
      <c r="AF57" s="248">
        <v>0.45288326300984527</v>
      </c>
      <c r="AG57" s="380"/>
      <c r="AH57" s="77">
        <v>1451.0279855416272</v>
      </c>
      <c r="AI57" s="78">
        <v>903.10249249381877</v>
      </c>
      <c r="AJ57" s="80">
        <v>2426.6818773125274</v>
      </c>
      <c r="AK57" s="258">
        <v>0.29825715225254851</v>
      </c>
      <c r="AL57" s="259">
        <v>0.29431108188096022</v>
      </c>
      <c r="AM57" s="260">
        <v>0.40743176586649127</v>
      </c>
    </row>
    <row r="58" spans="1:39">
      <c r="A58" s="47" t="s">
        <v>231</v>
      </c>
      <c r="B58" s="48" t="s">
        <v>294</v>
      </c>
      <c r="C58" s="49">
        <v>520.49</v>
      </c>
      <c r="D58" s="50">
        <v>525.32000000000005</v>
      </c>
      <c r="E58" s="381">
        <f>21.3+6</f>
        <v>27.3</v>
      </c>
      <c r="F58" s="51">
        <f t="shared" si="12"/>
        <v>2088</v>
      </c>
      <c r="G58" s="52">
        <f t="shared" si="13"/>
        <v>660</v>
      </c>
      <c r="H58" s="53">
        <f t="shared" si="14"/>
        <v>162</v>
      </c>
      <c r="I58" s="249">
        <v>0.71759259259259256</v>
      </c>
      <c r="J58" s="250">
        <v>0.22685185185185186</v>
      </c>
      <c r="K58" s="251">
        <v>5.5555555555555552E-2</v>
      </c>
      <c r="L58" s="381">
        <f t="shared" si="24"/>
        <v>8.5599999999999987</v>
      </c>
      <c r="M58" s="51">
        <f t="shared" si="15"/>
        <v>716</v>
      </c>
      <c r="N58" s="52">
        <f t="shared" si="16"/>
        <v>191</v>
      </c>
      <c r="O58" s="53">
        <f t="shared" si="17"/>
        <v>5</v>
      </c>
      <c r="P58" s="249">
        <v>0.78431372549019607</v>
      </c>
      <c r="Q58" s="250">
        <v>0.20980392156862746</v>
      </c>
      <c r="R58" s="251">
        <v>5.8823529411764705E-3</v>
      </c>
      <c r="S58" s="381">
        <v>0</v>
      </c>
      <c r="T58" s="51">
        <f t="shared" si="18"/>
        <v>0</v>
      </c>
      <c r="U58" s="52">
        <f t="shared" si="19"/>
        <v>0</v>
      </c>
      <c r="V58" s="53">
        <f t="shared" si="20"/>
        <v>0</v>
      </c>
      <c r="W58" s="249">
        <v>0.78723404255319152</v>
      </c>
      <c r="X58" s="250">
        <v>4.2553191489361701E-2</v>
      </c>
      <c r="Y58" s="251">
        <v>0.1702127659574468</v>
      </c>
      <c r="Z58" s="381">
        <v>3.72</v>
      </c>
      <c r="AA58" s="51">
        <f t="shared" si="21"/>
        <v>213</v>
      </c>
      <c r="AB58" s="52">
        <f t="shared" si="22"/>
        <v>194</v>
      </c>
      <c r="AC58" s="53">
        <f t="shared" si="23"/>
        <v>337</v>
      </c>
      <c r="AD58" s="249">
        <v>0.28691983122362869</v>
      </c>
      <c r="AE58" s="250">
        <v>0.26019690576652604</v>
      </c>
      <c r="AF58" s="251">
        <v>0.45288326300984527</v>
      </c>
      <c r="AG58" s="381"/>
      <c r="AH58" s="81">
        <v>1455.3594123641396</v>
      </c>
      <c r="AI58" s="82">
        <v>900.93677908256257</v>
      </c>
      <c r="AJ58" s="83">
        <v>2422.3504504900152</v>
      </c>
      <c r="AK58" s="261">
        <v>0.29825715225254851</v>
      </c>
      <c r="AL58" s="262">
        <v>0.29431108188096022</v>
      </c>
      <c r="AM58" s="263">
        <v>0.40743176586649127</v>
      </c>
    </row>
    <row r="59" spans="1:39">
      <c r="A59" s="34" t="s">
        <v>232</v>
      </c>
      <c r="B59" s="37" t="s">
        <v>295</v>
      </c>
      <c r="C59" s="40">
        <v>525.32000000000005</v>
      </c>
      <c r="D59" s="38">
        <v>528.77</v>
      </c>
      <c r="E59" s="380">
        <f>21.3+6</f>
        <v>27.3</v>
      </c>
      <c r="F59" s="44">
        <f t="shared" si="12"/>
        <v>2088</v>
      </c>
      <c r="G59" s="42">
        <f t="shared" si="13"/>
        <v>660</v>
      </c>
      <c r="H59" s="46">
        <f t="shared" si="14"/>
        <v>162</v>
      </c>
      <c r="I59" s="246">
        <v>0.71759259259259256</v>
      </c>
      <c r="J59" s="247">
        <v>0.22685185185185186</v>
      </c>
      <c r="K59" s="248">
        <v>5.5555555555555552E-2</v>
      </c>
      <c r="L59" s="380">
        <f t="shared" si="24"/>
        <v>8.5599999999999987</v>
      </c>
      <c r="M59" s="44">
        <f t="shared" si="15"/>
        <v>716</v>
      </c>
      <c r="N59" s="42">
        <f t="shared" si="16"/>
        <v>191</v>
      </c>
      <c r="O59" s="46">
        <f t="shared" si="17"/>
        <v>5</v>
      </c>
      <c r="P59" s="246">
        <v>0.78431372549019607</v>
      </c>
      <c r="Q59" s="247">
        <v>0.20980392156862746</v>
      </c>
      <c r="R59" s="248">
        <v>5.8823529411764705E-3</v>
      </c>
      <c r="S59" s="380">
        <v>0</v>
      </c>
      <c r="T59" s="44">
        <f t="shared" si="18"/>
        <v>0</v>
      </c>
      <c r="U59" s="42">
        <f t="shared" si="19"/>
        <v>0</v>
      </c>
      <c r="V59" s="46">
        <f t="shared" si="20"/>
        <v>0</v>
      </c>
      <c r="W59" s="246">
        <v>0.78723404255319152</v>
      </c>
      <c r="X59" s="247">
        <v>4.2553191489361701E-2</v>
      </c>
      <c r="Y59" s="248">
        <v>0.1702127659574468</v>
      </c>
      <c r="Z59" s="380">
        <v>3.72</v>
      </c>
      <c r="AA59" s="44">
        <f t="shared" si="21"/>
        <v>213</v>
      </c>
      <c r="AB59" s="42">
        <f t="shared" si="22"/>
        <v>194</v>
      </c>
      <c r="AC59" s="46">
        <f t="shared" si="23"/>
        <v>337</v>
      </c>
      <c r="AD59" s="246">
        <v>0.28691983122362869</v>
      </c>
      <c r="AE59" s="247">
        <v>0.26019690576652604</v>
      </c>
      <c r="AF59" s="248">
        <v>0.45288326300984527</v>
      </c>
      <c r="AG59" s="380"/>
      <c r="AH59" s="77">
        <v>1458.6079824810238</v>
      </c>
      <c r="AI59" s="78">
        <v>900.93677908256257</v>
      </c>
      <c r="AJ59" s="80">
        <v>2422.3504504900152</v>
      </c>
      <c r="AK59" s="258">
        <v>0.29825715225254851</v>
      </c>
      <c r="AL59" s="259">
        <v>0.29431108188096022</v>
      </c>
      <c r="AM59" s="260">
        <v>0.40743176586649127</v>
      </c>
    </row>
    <row r="60" spans="1:39" ht="15" customHeight="1">
      <c r="A60" s="34" t="s">
        <v>233</v>
      </c>
      <c r="B60" s="37" t="s">
        <v>296</v>
      </c>
      <c r="C60" s="40">
        <v>528.77</v>
      </c>
      <c r="D60" s="38">
        <v>531.41999999999996</v>
      </c>
      <c r="E60" s="380">
        <f>21.3+6</f>
        <v>27.3</v>
      </c>
      <c r="F60" s="44">
        <f t="shared" si="12"/>
        <v>2088</v>
      </c>
      <c r="G60" s="42">
        <f t="shared" si="13"/>
        <v>660</v>
      </c>
      <c r="H60" s="46">
        <f t="shared" si="14"/>
        <v>162</v>
      </c>
      <c r="I60" s="246">
        <v>0.71759259259259256</v>
      </c>
      <c r="J60" s="247">
        <v>0.22685185185185186</v>
      </c>
      <c r="K60" s="248">
        <v>5.5555555555555552E-2</v>
      </c>
      <c r="L60" s="380">
        <f t="shared" si="24"/>
        <v>8.5599999999999987</v>
      </c>
      <c r="M60" s="44">
        <f t="shared" si="15"/>
        <v>716</v>
      </c>
      <c r="N60" s="42">
        <f t="shared" si="16"/>
        <v>191</v>
      </c>
      <c r="O60" s="46">
        <f t="shared" si="17"/>
        <v>5</v>
      </c>
      <c r="P60" s="246">
        <v>0.78431372549019607</v>
      </c>
      <c r="Q60" s="247">
        <v>0.20980392156862746</v>
      </c>
      <c r="R60" s="248">
        <v>5.8823529411764705E-3</v>
      </c>
      <c r="S60" s="380">
        <v>0</v>
      </c>
      <c r="T60" s="44">
        <f t="shared" si="18"/>
        <v>0</v>
      </c>
      <c r="U60" s="42">
        <f t="shared" si="19"/>
        <v>0</v>
      </c>
      <c r="V60" s="46">
        <f t="shared" si="20"/>
        <v>0</v>
      </c>
      <c r="W60" s="246">
        <v>0.78723404255319152</v>
      </c>
      <c r="X60" s="247">
        <v>4.2553191489361701E-2</v>
      </c>
      <c r="Y60" s="248">
        <v>0.1702127659574468</v>
      </c>
      <c r="Z60" s="380">
        <v>3.72</v>
      </c>
      <c r="AA60" s="44">
        <f t="shared" si="21"/>
        <v>213</v>
      </c>
      <c r="AB60" s="42">
        <f t="shared" si="22"/>
        <v>194</v>
      </c>
      <c r="AC60" s="46">
        <f t="shared" si="23"/>
        <v>337</v>
      </c>
      <c r="AD60" s="246">
        <v>0.28691983122362869</v>
      </c>
      <c r="AE60" s="247">
        <v>0.26019690576652604</v>
      </c>
      <c r="AF60" s="248">
        <v>0.45288326300984527</v>
      </c>
      <c r="AG60" s="380"/>
      <c r="AH60" s="77">
        <v>1458.6079824810238</v>
      </c>
      <c r="AI60" s="78">
        <v>900.93677908256257</v>
      </c>
      <c r="AJ60" s="80">
        <v>2422.3504504900152</v>
      </c>
      <c r="AK60" s="258">
        <v>0.29825715225254851</v>
      </c>
      <c r="AL60" s="259">
        <v>0.29431108188096022</v>
      </c>
      <c r="AM60" s="260">
        <v>0.40743176586649127</v>
      </c>
    </row>
    <row r="61" spans="1:39" ht="15" customHeight="1">
      <c r="A61" s="34" t="s">
        <v>234</v>
      </c>
      <c r="B61" s="37" t="s">
        <v>297</v>
      </c>
      <c r="C61" s="40">
        <v>531.41999999999996</v>
      </c>
      <c r="D61" s="38">
        <v>532.09</v>
      </c>
      <c r="E61" s="380">
        <f t="shared" ref="E61:E66" si="25">36+6</f>
        <v>42</v>
      </c>
      <c r="F61" s="44">
        <f t="shared" si="12"/>
        <v>3213</v>
      </c>
      <c r="G61" s="42">
        <f t="shared" si="13"/>
        <v>1016</v>
      </c>
      <c r="H61" s="46">
        <f t="shared" si="14"/>
        <v>249</v>
      </c>
      <c r="I61" s="246">
        <v>0.71759259259259256</v>
      </c>
      <c r="J61" s="247">
        <v>0.22685185185185186</v>
      </c>
      <c r="K61" s="248">
        <v>5.5555555555555552E-2</v>
      </c>
      <c r="L61" s="380">
        <f t="shared" si="24"/>
        <v>8.5599999999999987</v>
      </c>
      <c r="M61" s="44">
        <f t="shared" si="15"/>
        <v>716</v>
      </c>
      <c r="N61" s="42">
        <f t="shared" si="16"/>
        <v>191</v>
      </c>
      <c r="O61" s="46">
        <f t="shared" si="17"/>
        <v>5</v>
      </c>
      <c r="P61" s="246">
        <v>0.78431372549019607</v>
      </c>
      <c r="Q61" s="247">
        <v>0.20980392156862746</v>
      </c>
      <c r="R61" s="248">
        <v>5.8823529411764705E-3</v>
      </c>
      <c r="S61" s="380">
        <v>0</v>
      </c>
      <c r="T61" s="44">
        <f t="shared" si="18"/>
        <v>0</v>
      </c>
      <c r="U61" s="42">
        <f t="shared" si="19"/>
        <v>0</v>
      </c>
      <c r="V61" s="46">
        <f t="shared" si="20"/>
        <v>0</v>
      </c>
      <c r="W61" s="246">
        <v>0.78723404255319152</v>
      </c>
      <c r="X61" s="247">
        <v>4.2553191489361701E-2</v>
      </c>
      <c r="Y61" s="248">
        <v>0.1702127659574468</v>
      </c>
      <c r="Z61" s="380">
        <v>3.72</v>
      </c>
      <c r="AA61" s="44">
        <f t="shared" si="21"/>
        <v>213</v>
      </c>
      <c r="AB61" s="42">
        <f t="shared" si="22"/>
        <v>194</v>
      </c>
      <c r="AC61" s="46">
        <f t="shared" si="23"/>
        <v>337</v>
      </c>
      <c r="AD61" s="246">
        <v>0.28691983122362869</v>
      </c>
      <c r="AE61" s="247">
        <v>0.26019690576652604</v>
      </c>
      <c r="AF61" s="248">
        <v>0.45288326300984527</v>
      </c>
      <c r="AG61" s="380"/>
      <c r="AH61" s="77">
        <v>1458.6079824810238</v>
      </c>
      <c r="AI61" s="78">
        <v>900.93677908256257</v>
      </c>
      <c r="AJ61" s="80">
        <v>2422.3504504900152</v>
      </c>
      <c r="AK61" s="258">
        <v>0.29825715225254851</v>
      </c>
      <c r="AL61" s="259">
        <v>0.29431108188096022</v>
      </c>
      <c r="AM61" s="260">
        <v>0.40743176586649127</v>
      </c>
    </row>
    <row r="62" spans="1:39">
      <c r="A62" s="47" t="s">
        <v>235</v>
      </c>
      <c r="B62" s="48" t="s">
        <v>298</v>
      </c>
      <c r="C62" s="49">
        <v>532.09</v>
      </c>
      <c r="D62" s="50">
        <v>537.11</v>
      </c>
      <c r="E62" s="381">
        <f t="shared" si="25"/>
        <v>42</v>
      </c>
      <c r="F62" s="51">
        <f t="shared" si="12"/>
        <v>3213</v>
      </c>
      <c r="G62" s="52">
        <f t="shared" si="13"/>
        <v>1016</v>
      </c>
      <c r="H62" s="53">
        <f t="shared" si="14"/>
        <v>249</v>
      </c>
      <c r="I62" s="249">
        <v>0.71759259259259256</v>
      </c>
      <c r="J62" s="250">
        <v>0.22685185185185186</v>
      </c>
      <c r="K62" s="251">
        <v>5.5555555555555552E-2</v>
      </c>
      <c r="L62" s="381">
        <f t="shared" si="24"/>
        <v>8.5599999999999987</v>
      </c>
      <c r="M62" s="51">
        <f t="shared" si="15"/>
        <v>716</v>
      </c>
      <c r="N62" s="52">
        <f t="shared" si="16"/>
        <v>191</v>
      </c>
      <c r="O62" s="53">
        <f t="shared" si="17"/>
        <v>5</v>
      </c>
      <c r="P62" s="249">
        <v>0.78431372549019607</v>
      </c>
      <c r="Q62" s="250">
        <v>0.20980392156862746</v>
      </c>
      <c r="R62" s="251">
        <v>5.8823529411764705E-3</v>
      </c>
      <c r="S62" s="381">
        <v>0</v>
      </c>
      <c r="T62" s="51">
        <f t="shared" si="18"/>
        <v>0</v>
      </c>
      <c r="U62" s="52">
        <f t="shared" si="19"/>
        <v>0</v>
      </c>
      <c r="V62" s="53">
        <f t="shared" si="20"/>
        <v>0</v>
      </c>
      <c r="W62" s="249">
        <v>0.78723404255319152</v>
      </c>
      <c r="X62" s="250">
        <v>4.2553191489361701E-2</v>
      </c>
      <c r="Y62" s="251">
        <v>0.1702127659574468</v>
      </c>
      <c r="Z62" s="381">
        <v>3.72</v>
      </c>
      <c r="AA62" s="51">
        <f t="shared" si="21"/>
        <v>213</v>
      </c>
      <c r="AB62" s="52">
        <f t="shared" si="22"/>
        <v>194</v>
      </c>
      <c r="AC62" s="53">
        <f t="shared" si="23"/>
        <v>337</v>
      </c>
      <c r="AD62" s="249">
        <v>0.28691983122362869</v>
      </c>
      <c r="AE62" s="250">
        <v>0.26019690576652604</v>
      </c>
      <c r="AF62" s="251">
        <v>0.45288326300984527</v>
      </c>
      <c r="AG62" s="381"/>
      <c r="AH62" s="81">
        <v>1459.6908391866518</v>
      </c>
      <c r="AI62" s="82">
        <v>903.10249249381877</v>
      </c>
      <c r="AJ62" s="83">
        <v>2426.6818773125274</v>
      </c>
      <c r="AK62" s="261">
        <v>0.29825715225254851</v>
      </c>
      <c r="AL62" s="262">
        <v>0.29431108188096022</v>
      </c>
      <c r="AM62" s="263">
        <v>0.40743176586649127</v>
      </c>
    </row>
    <row r="63" spans="1:39">
      <c r="A63" s="34" t="s">
        <v>236</v>
      </c>
      <c r="B63" s="37" t="s">
        <v>299</v>
      </c>
      <c r="C63" s="40">
        <v>537.11</v>
      </c>
      <c r="D63" s="38">
        <v>541.41</v>
      </c>
      <c r="E63" s="380">
        <f t="shared" si="25"/>
        <v>42</v>
      </c>
      <c r="F63" s="44">
        <f t="shared" si="12"/>
        <v>3213</v>
      </c>
      <c r="G63" s="42">
        <f t="shared" si="13"/>
        <v>1016</v>
      </c>
      <c r="H63" s="46">
        <f t="shared" si="14"/>
        <v>249</v>
      </c>
      <c r="I63" s="246">
        <v>0.71759259259259256</v>
      </c>
      <c r="J63" s="247">
        <v>0.22685185185185186</v>
      </c>
      <c r="K63" s="248">
        <v>5.5555555555555552E-2</v>
      </c>
      <c r="L63" s="380">
        <f t="shared" si="24"/>
        <v>8.5599999999999987</v>
      </c>
      <c r="M63" s="44">
        <f t="shared" si="15"/>
        <v>716</v>
      </c>
      <c r="N63" s="42">
        <f t="shared" si="16"/>
        <v>191</v>
      </c>
      <c r="O63" s="46">
        <f t="shared" si="17"/>
        <v>5</v>
      </c>
      <c r="P63" s="246">
        <v>0.78431372549019607</v>
      </c>
      <c r="Q63" s="247">
        <v>0.20980392156862746</v>
      </c>
      <c r="R63" s="248">
        <v>5.8823529411764705E-3</v>
      </c>
      <c r="S63" s="380">
        <v>0</v>
      </c>
      <c r="T63" s="44">
        <f t="shared" si="18"/>
        <v>0</v>
      </c>
      <c r="U63" s="42">
        <f t="shared" si="19"/>
        <v>0</v>
      </c>
      <c r="V63" s="46">
        <f t="shared" si="20"/>
        <v>0</v>
      </c>
      <c r="W63" s="246">
        <v>0.78947368421052633</v>
      </c>
      <c r="X63" s="247">
        <v>4.2105263157894736E-2</v>
      </c>
      <c r="Y63" s="248">
        <v>0.16842105263157894</v>
      </c>
      <c r="Z63" s="380">
        <v>3.72</v>
      </c>
      <c r="AA63" s="44">
        <f t="shared" si="21"/>
        <v>213</v>
      </c>
      <c r="AB63" s="42">
        <f t="shared" si="22"/>
        <v>194</v>
      </c>
      <c r="AC63" s="46">
        <f t="shared" si="23"/>
        <v>337</v>
      </c>
      <c r="AD63" s="246">
        <v>0.28691983122362869</v>
      </c>
      <c r="AE63" s="247">
        <v>0.26019690576652604</v>
      </c>
      <c r="AF63" s="248">
        <v>0.45288326300984527</v>
      </c>
      <c r="AG63" s="380"/>
      <c r="AH63" s="77">
        <v>1462.9394093035362</v>
      </c>
      <c r="AI63" s="78">
        <v>903.10249249381877</v>
      </c>
      <c r="AJ63" s="80">
        <v>2425.5990206068991</v>
      </c>
      <c r="AK63" s="258">
        <v>0.29825715225254851</v>
      </c>
      <c r="AL63" s="259">
        <v>0.29431108188096022</v>
      </c>
      <c r="AM63" s="260">
        <v>0.40743176586649127</v>
      </c>
    </row>
    <row r="64" spans="1:39">
      <c r="A64" s="34" t="s">
        <v>237</v>
      </c>
      <c r="B64" s="37" t="s">
        <v>300</v>
      </c>
      <c r="C64" s="40">
        <v>541.41</v>
      </c>
      <c r="D64" s="38">
        <v>546.44000000000005</v>
      </c>
      <c r="E64" s="380">
        <f t="shared" si="25"/>
        <v>42</v>
      </c>
      <c r="F64" s="44">
        <f t="shared" si="12"/>
        <v>3368</v>
      </c>
      <c r="G64" s="42">
        <f t="shared" si="13"/>
        <v>988</v>
      </c>
      <c r="H64" s="46">
        <f t="shared" si="14"/>
        <v>121</v>
      </c>
      <c r="I64" s="246">
        <v>0.75225225225225223</v>
      </c>
      <c r="J64" s="247">
        <v>0.22072072072072071</v>
      </c>
      <c r="K64" s="248">
        <v>2.7027027027027029E-2</v>
      </c>
      <c r="L64" s="380">
        <f>7.14+1.42+4</f>
        <v>12.559999999999999</v>
      </c>
      <c r="M64" s="44">
        <f t="shared" si="15"/>
        <v>1050</v>
      </c>
      <c r="N64" s="42">
        <f t="shared" si="16"/>
        <v>281</v>
      </c>
      <c r="O64" s="46">
        <f t="shared" si="17"/>
        <v>8</v>
      </c>
      <c r="P64" s="246">
        <v>0.78431372549019607</v>
      </c>
      <c r="Q64" s="247">
        <v>0.20980392156862746</v>
      </c>
      <c r="R64" s="248">
        <v>5.8823529411764705E-3</v>
      </c>
      <c r="S64" s="380">
        <v>0</v>
      </c>
      <c r="T64" s="44">
        <f t="shared" si="18"/>
        <v>0</v>
      </c>
      <c r="U64" s="42">
        <f t="shared" si="19"/>
        <v>0</v>
      </c>
      <c r="V64" s="46">
        <f t="shared" si="20"/>
        <v>0</v>
      </c>
      <c r="W64" s="246">
        <v>0.79166666666666663</v>
      </c>
      <c r="X64" s="247">
        <v>4.1666666666666664E-2</v>
      </c>
      <c r="Y64" s="248">
        <v>0.16666666666666666</v>
      </c>
      <c r="Z64" s="380">
        <v>3.72</v>
      </c>
      <c r="AA64" s="44">
        <f t="shared" si="21"/>
        <v>213</v>
      </c>
      <c r="AB64" s="42">
        <f t="shared" si="22"/>
        <v>194</v>
      </c>
      <c r="AC64" s="46">
        <f t="shared" si="23"/>
        <v>337</v>
      </c>
      <c r="AD64" s="246">
        <v>0.28691983122362869</v>
      </c>
      <c r="AE64" s="247">
        <v>0.26019690576652604</v>
      </c>
      <c r="AF64" s="248">
        <v>0.45288326300984527</v>
      </c>
      <c r="AG64" s="380"/>
      <c r="AH64" s="77">
        <v>2039.0191766976748</v>
      </c>
      <c r="AI64" s="78">
        <v>1126.1709738532031</v>
      </c>
      <c r="AJ64" s="80">
        <v>2714.7217610095968</v>
      </c>
      <c r="AK64" s="258">
        <v>0.36982248520710059</v>
      </c>
      <c r="AL64" s="259">
        <v>0.22222222222222221</v>
      </c>
      <c r="AM64" s="260">
        <v>0.4079552925706772</v>
      </c>
    </row>
    <row r="65" spans="1:39">
      <c r="A65" s="34" t="s">
        <v>238</v>
      </c>
      <c r="B65" s="37" t="s">
        <v>301</v>
      </c>
      <c r="C65" s="40">
        <v>546.44000000000005</v>
      </c>
      <c r="D65" s="38">
        <v>549.24</v>
      </c>
      <c r="E65" s="380">
        <f t="shared" si="25"/>
        <v>42</v>
      </c>
      <c r="F65" s="44">
        <f t="shared" si="12"/>
        <v>3368</v>
      </c>
      <c r="G65" s="42">
        <f t="shared" si="13"/>
        <v>988</v>
      </c>
      <c r="H65" s="46">
        <f t="shared" si="14"/>
        <v>121</v>
      </c>
      <c r="I65" s="246">
        <v>0.75225225225225223</v>
      </c>
      <c r="J65" s="247">
        <v>0.22072072072072071</v>
      </c>
      <c r="K65" s="248">
        <v>2.7027027027027029E-2</v>
      </c>
      <c r="L65" s="380">
        <f>7.14+1.42+4</f>
        <v>12.559999999999999</v>
      </c>
      <c r="M65" s="44">
        <f t="shared" si="15"/>
        <v>1050</v>
      </c>
      <c r="N65" s="42">
        <f t="shared" si="16"/>
        <v>281</v>
      </c>
      <c r="O65" s="46">
        <f t="shared" si="17"/>
        <v>8</v>
      </c>
      <c r="P65" s="246">
        <v>0.78431372549019607</v>
      </c>
      <c r="Q65" s="247">
        <v>0.20980392156862746</v>
      </c>
      <c r="R65" s="248">
        <v>5.8823529411764705E-3</v>
      </c>
      <c r="S65" s="380">
        <v>0</v>
      </c>
      <c r="T65" s="44">
        <f t="shared" si="18"/>
        <v>0</v>
      </c>
      <c r="U65" s="42">
        <f t="shared" si="19"/>
        <v>0</v>
      </c>
      <c r="V65" s="46">
        <f t="shared" si="20"/>
        <v>0</v>
      </c>
      <c r="W65" s="246">
        <v>0.79166666666666663</v>
      </c>
      <c r="X65" s="247">
        <v>4.1666666666666664E-2</v>
      </c>
      <c r="Y65" s="248">
        <v>0.16666666666666666</v>
      </c>
      <c r="Z65" s="380">
        <v>3.72</v>
      </c>
      <c r="AA65" s="44">
        <f t="shared" si="21"/>
        <v>213</v>
      </c>
      <c r="AB65" s="42">
        <f t="shared" si="22"/>
        <v>194</v>
      </c>
      <c r="AC65" s="46">
        <f t="shared" si="23"/>
        <v>337</v>
      </c>
      <c r="AD65" s="246">
        <v>0.28691983122362869</v>
      </c>
      <c r="AE65" s="247">
        <v>0.26019690576652604</v>
      </c>
      <c r="AF65" s="248">
        <v>0.45288326300984527</v>
      </c>
      <c r="AG65" s="380"/>
      <c r="AH65" s="77">
        <v>2039.0191766976748</v>
      </c>
      <c r="AI65" s="78">
        <v>1126.1709738532031</v>
      </c>
      <c r="AJ65" s="80">
        <v>2714.7217610095968</v>
      </c>
      <c r="AK65" s="258">
        <v>0.36982248520710059</v>
      </c>
      <c r="AL65" s="259">
        <v>0.22222222222222221</v>
      </c>
      <c r="AM65" s="260">
        <v>0.4079552925706772</v>
      </c>
    </row>
    <row r="66" spans="1:39">
      <c r="A66" s="47" t="s">
        <v>239</v>
      </c>
      <c r="B66" s="48" t="s">
        <v>302</v>
      </c>
      <c r="C66" s="49">
        <v>549.24</v>
      </c>
      <c r="D66" s="50">
        <v>550.76</v>
      </c>
      <c r="E66" s="381">
        <f t="shared" si="25"/>
        <v>42</v>
      </c>
      <c r="F66" s="51">
        <f t="shared" si="12"/>
        <v>3120</v>
      </c>
      <c r="G66" s="52">
        <f t="shared" si="13"/>
        <v>1069</v>
      </c>
      <c r="H66" s="53">
        <f t="shared" si="14"/>
        <v>287</v>
      </c>
      <c r="I66" s="249">
        <v>0.6969346443030654</v>
      </c>
      <c r="J66" s="250">
        <v>0.23886639676113361</v>
      </c>
      <c r="K66" s="251">
        <v>6.4198958935801034E-2</v>
      </c>
      <c r="L66" s="381">
        <f>7.14+1.42+4</f>
        <v>12.559999999999999</v>
      </c>
      <c r="M66" s="51">
        <f t="shared" si="15"/>
        <v>1050</v>
      </c>
      <c r="N66" s="52">
        <f t="shared" si="16"/>
        <v>281</v>
      </c>
      <c r="O66" s="53">
        <f t="shared" si="17"/>
        <v>8</v>
      </c>
      <c r="P66" s="249">
        <v>0.78431372549019607</v>
      </c>
      <c r="Q66" s="250">
        <v>0.20980392156862746</v>
      </c>
      <c r="R66" s="251">
        <v>5.8823529411764705E-3</v>
      </c>
      <c r="S66" s="381">
        <v>0</v>
      </c>
      <c r="T66" s="51">
        <f t="shared" si="18"/>
        <v>0</v>
      </c>
      <c r="U66" s="52">
        <f t="shared" si="19"/>
        <v>0</v>
      </c>
      <c r="V66" s="53">
        <f t="shared" si="20"/>
        <v>0</v>
      </c>
      <c r="W66" s="249">
        <v>0.71111111111111114</v>
      </c>
      <c r="X66" s="250">
        <v>0.16296296296296298</v>
      </c>
      <c r="Y66" s="251">
        <v>0.12592592592592591</v>
      </c>
      <c r="Z66" s="381">
        <v>3.72</v>
      </c>
      <c r="AA66" s="51">
        <f t="shared" si="21"/>
        <v>213</v>
      </c>
      <c r="AB66" s="52">
        <f t="shared" si="22"/>
        <v>194</v>
      </c>
      <c r="AC66" s="53">
        <f t="shared" si="23"/>
        <v>337</v>
      </c>
      <c r="AD66" s="249">
        <v>0.28691983122362869</v>
      </c>
      <c r="AE66" s="250">
        <v>0.26019690576652604</v>
      </c>
      <c r="AF66" s="251">
        <v>0.45288326300984527</v>
      </c>
      <c r="AG66" s="381"/>
      <c r="AH66" s="81">
        <v>2397.444746260569</v>
      </c>
      <c r="AI66" s="82">
        <v>1067.6967117492868</v>
      </c>
      <c r="AJ66" s="83">
        <v>2534.9675478753352</v>
      </c>
      <c r="AK66" s="261">
        <v>0.36982248520710059</v>
      </c>
      <c r="AL66" s="262">
        <v>0.22222222222222221</v>
      </c>
      <c r="AM66" s="263">
        <v>0.4079552925706772</v>
      </c>
    </row>
    <row r="67" spans="1:39">
      <c r="A67" s="34" t="s">
        <v>240</v>
      </c>
      <c r="B67" s="37" t="s">
        <v>303</v>
      </c>
      <c r="C67" s="40">
        <v>550.76</v>
      </c>
      <c r="D67" s="38">
        <v>551.66999999999996</v>
      </c>
      <c r="E67" s="380">
        <v>78</v>
      </c>
      <c r="F67" s="44">
        <f t="shared" si="12"/>
        <v>5795</v>
      </c>
      <c r="G67" s="42">
        <f t="shared" si="13"/>
        <v>1823</v>
      </c>
      <c r="H67" s="46">
        <f t="shared" si="14"/>
        <v>697</v>
      </c>
      <c r="I67" s="246">
        <v>0.6969346443030654</v>
      </c>
      <c r="J67" s="247">
        <v>0.21920185078079815</v>
      </c>
      <c r="K67" s="248">
        <v>8.3863504916136491E-2</v>
      </c>
      <c r="L67" s="380">
        <f>7.14+1.42+4</f>
        <v>12.559999999999999</v>
      </c>
      <c r="M67" s="44">
        <f t="shared" si="15"/>
        <v>1050</v>
      </c>
      <c r="N67" s="42">
        <f t="shared" si="16"/>
        <v>281</v>
      </c>
      <c r="O67" s="46">
        <f t="shared" si="17"/>
        <v>8</v>
      </c>
      <c r="P67" s="246">
        <v>0.78431372549019607</v>
      </c>
      <c r="Q67" s="247">
        <v>0.20980392156862746</v>
      </c>
      <c r="R67" s="248">
        <v>5.8823529411764705E-3</v>
      </c>
      <c r="S67" s="380">
        <v>0</v>
      </c>
      <c r="T67" s="44">
        <f t="shared" si="18"/>
        <v>0</v>
      </c>
      <c r="U67" s="42">
        <f t="shared" si="19"/>
        <v>0</v>
      </c>
      <c r="V67" s="46">
        <f t="shared" si="20"/>
        <v>0</v>
      </c>
      <c r="W67" s="246">
        <v>0.71641791044776115</v>
      </c>
      <c r="X67" s="247">
        <v>0.14925373134328357</v>
      </c>
      <c r="Y67" s="248">
        <v>0.13432835820895522</v>
      </c>
      <c r="Z67" s="380">
        <v>3.72</v>
      </c>
      <c r="AA67" s="44">
        <f t="shared" si="21"/>
        <v>213</v>
      </c>
      <c r="AB67" s="42">
        <f t="shared" si="22"/>
        <v>194</v>
      </c>
      <c r="AC67" s="46">
        <f t="shared" si="23"/>
        <v>337</v>
      </c>
      <c r="AD67" s="246">
        <v>0.28691983122362869</v>
      </c>
      <c r="AE67" s="247">
        <v>0.26019690576652604</v>
      </c>
      <c r="AF67" s="248">
        <v>0.45288326300984527</v>
      </c>
      <c r="AG67" s="380"/>
      <c r="AH67" s="77">
        <v>2397.444746260569</v>
      </c>
      <c r="AI67" s="78">
        <v>1067.6967117492868</v>
      </c>
      <c r="AJ67" s="80">
        <v>2534.9675478753352</v>
      </c>
      <c r="AK67" s="258">
        <v>0.36982248520710059</v>
      </c>
      <c r="AL67" s="259">
        <v>0.22222222222222221</v>
      </c>
      <c r="AM67" s="260">
        <v>0.4079552925706772</v>
      </c>
    </row>
    <row r="68" spans="1:39">
      <c r="A68" s="55" t="s">
        <v>241</v>
      </c>
      <c r="B68" s="56" t="s">
        <v>304</v>
      </c>
      <c r="C68" s="57">
        <v>551.66999999999996</v>
      </c>
      <c r="D68" s="58">
        <v>552.87</v>
      </c>
      <c r="E68" s="382">
        <v>78</v>
      </c>
      <c r="F68" s="59">
        <f t="shared" si="12"/>
        <v>5795</v>
      </c>
      <c r="G68" s="60">
        <f t="shared" si="13"/>
        <v>1823</v>
      </c>
      <c r="H68" s="61">
        <f t="shared" si="14"/>
        <v>697</v>
      </c>
      <c r="I68" s="252">
        <v>0.6969346443030654</v>
      </c>
      <c r="J68" s="253">
        <v>0.21920185078079815</v>
      </c>
      <c r="K68" s="254">
        <v>8.3863504916136491E-2</v>
      </c>
      <c r="L68" s="382">
        <f>7.14+1.42+4</f>
        <v>12.559999999999999</v>
      </c>
      <c r="M68" s="59">
        <f t="shared" si="15"/>
        <v>1055</v>
      </c>
      <c r="N68" s="60">
        <f t="shared" si="16"/>
        <v>281</v>
      </c>
      <c r="O68" s="61">
        <f t="shared" si="17"/>
        <v>3</v>
      </c>
      <c r="P68" s="252">
        <v>0.78823529411764703</v>
      </c>
      <c r="Q68" s="253">
        <v>0.20980392156862746</v>
      </c>
      <c r="R68" s="254">
        <v>1.9607843137254902E-3</v>
      </c>
      <c r="S68" s="382">
        <v>0</v>
      </c>
      <c r="T68" s="59">
        <f t="shared" si="18"/>
        <v>0</v>
      </c>
      <c r="U68" s="60">
        <f t="shared" si="19"/>
        <v>0</v>
      </c>
      <c r="V68" s="61">
        <f t="shared" si="20"/>
        <v>0</v>
      </c>
      <c r="W68" s="252">
        <v>0.71641791044776115</v>
      </c>
      <c r="X68" s="253">
        <v>0.14925373134328357</v>
      </c>
      <c r="Y68" s="254">
        <v>0.13432835820895522</v>
      </c>
      <c r="Z68" s="382">
        <v>3.72</v>
      </c>
      <c r="AA68" s="59">
        <f t="shared" si="21"/>
        <v>382</v>
      </c>
      <c r="AB68" s="60">
        <f t="shared" si="22"/>
        <v>193</v>
      </c>
      <c r="AC68" s="61">
        <f t="shared" si="23"/>
        <v>168</v>
      </c>
      <c r="AD68" s="252">
        <v>0.5140449438202247</v>
      </c>
      <c r="AE68" s="253">
        <v>0.2598314606741573</v>
      </c>
      <c r="AF68" s="254">
        <v>0.22612359550561797</v>
      </c>
      <c r="AG68" s="382"/>
      <c r="AH68" s="84">
        <v>2399.6104596718251</v>
      </c>
      <c r="AI68" s="85">
        <v>1065.5309983380307</v>
      </c>
      <c r="AJ68" s="86">
        <v>2534.9675478753352</v>
      </c>
      <c r="AK68" s="264">
        <v>0.36982248520710059</v>
      </c>
      <c r="AL68" s="265">
        <v>0.22222222222222221</v>
      </c>
      <c r="AM68" s="266">
        <v>0.4079552925706772</v>
      </c>
    </row>
    <row r="69" spans="1:39">
      <c r="A69" s="54"/>
      <c r="B69" s="54"/>
      <c r="C69" s="54"/>
      <c r="D69" s="54"/>
      <c r="E69" s="54"/>
      <c r="F69" s="54"/>
      <c r="G69" s="54"/>
      <c r="H69" s="54"/>
      <c r="I69" s="54"/>
      <c r="J69" s="54"/>
      <c r="K69" s="54"/>
      <c r="L69" s="54"/>
      <c r="M69" s="54"/>
      <c r="N69" s="54"/>
      <c r="O69" s="54"/>
      <c r="P69" s="54"/>
      <c r="Q69" s="54"/>
      <c r="R69" s="54"/>
      <c r="S69" s="54"/>
      <c r="T69" s="54"/>
      <c r="U69" s="54"/>
      <c r="V69" s="54"/>
      <c r="W69" s="54"/>
      <c r="X69" s="54"/>
      <c r="Y69" s="54"/>
      <c r="Z69" s="54"/>
      <c r="AA69" s="54"/>
      <c r="AB69" s="54"/>
      <c r="AC69" s="54"/>
      <c r="AD69" s="54"/>
      <c r="AE69" s="54"/>
      <c r="AF69" s="54"/>
      <c r="AG69" s="54"/>
      <c r="AH69" s="54"/>
      <c r="AI69" s="54"/>
      <c r="AJ69" s="54"/>
      <c r="AK69" s="54"/>
      <c r="AL69" s="54"/>
      <c r="AM69" s="54"/>
    </row>
  </sheetData>
  <mergeCells count="16">
    <mergeCell ref="A1:AN1"/>
    <mergeCell ref="A4:B4"/>
    <mergeCell ref="A2:B2"/>
    <mergeCell ref="AN2:AN4"/>
    <mergeCell ref="A3:B3"/>
    <mergeCell ref="C2:D3"/>
    <mergeCell ref="E3:K3"/>
    <mergeCell ref="E2:K2"/>
    <mergeCell ref="L3:R3"/>
    <mergeCell ref="L2:R2"/>
    <mergeCell ref="AG3:AM3"/>
    <mergeCell ref="AG2:AM2"/>
    <mergeCell ref="Z3:AF3"/>
    <mergeCell ref="Z2:AF2"/>
    <mergeCell ref="S3:Y3"/>
    <mergeCell ref="S2:Y2"/>
  </mergeCells>
  <hyperlinks>
    <hyperlink ref="A2:B2" location="OVERSIKT!A1" display="OVERSIKT"/>
    <hyperlink ref="AN2:AN4" location="togtyper!A1" display="togtyper"/>
  </hyperlink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BB23"/>
  <sheetViews>
    <sheetView zoomScaleNormal="10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6" width="6" style="28" bestFit="1" customWidth="1"/>
    <col min="7" max="8" width="5" style="28" bestFit="1" customWidth="1"/>
    <col min="9" max="11" width="5.5703125" style="28" bestFit="1" customWidth="1"/>
    <col min="12" max="12" width="9.85546875" style="28" bestFit="1" customWidth="1"/>
    <col min="13" max="13" width="6" style="28" bestFit="1" customWidth="1"/>
    <col min="14" max="14" width="5" style="28" bestFit="1" customWidth="1"/>
    <col min="15" max="18" width="5.5703125" style="28" bestFit="1" customWidth="1"/>
    <col min="19" max="19" width="9.85546875" style="28" bestFit="1" customWidth="1"/>
    <col min="20" max="20" width="6" style="28" bestFit="1" customWidth="1"/>
    <col min="21" max="22" width="5" style="28" bestFit="1" customWidth="1"/>
    <col min="23" max="25" width="5.5703125" style="28" bestFit="1" customWidth="1"/>
    <col min="26" max="26" width="9.85546875" style="28" bestFit="1" customWidth="1"/>
    <col min="27" max="27" width="5.85546875" style="28" bestFit="1" customWidth="1"/>
    <col min="28" max="28" width="4" style="28" bestFit="1" customWidth="1"/>
    <col min="29" max="29" width="3.42578125" style="28" bestFit="1" customWidth="1"/>
    <col min="30" max="31" width="5.5703125" style="28" bestFit="1" customWidth="1"/>
    <col min="32" max="32" width="4.5703125" style="28" bestFit="1" customWidth="1"/>
    <col min="33" max="33" width="9.85546875" style="28" bestFit="1" customWidth="1"/>
    <col min="34" max="34" width="5" style="28" bestFit="1" customWidth="1"/>
    <col min="35" max="36" width="4" style="28" bestFit="1" customWidth="1"/>
    <col min="37" max="39" width="5.5703125" style="28" bestFit="1" customWidth="1"/>
    <col min="40" max="40" width="9.85546875" style="28" bestFit="1" customWidth="1"/>
    <col min="41" max="41" width="5" style="28" bestFit="1" customWidth="1"/>
    <col min="42" max="43" width="4" style="28" bestFit="1" customWidth="1"/>
    <col min="44" max="46" width="5.5703125" style="28" bestFit="1" customWidth="1"/>
    <col min="47" max="47" width="9.85546875" style="28" bestFit="1" customWidth="1"/>
    <col min="48" max="48" width="5" style="28" bestFit="1" customWidth="1"/>
    <col min="49" max="50" width="7" style="28" bestFit="1" customWidth="1"/>
    <col min="51" max="53" width="5.5703125" style="28" bestFit="1" customWidth="1"/>
    <col min="54" max="16384" width="11.42578125" style="28"/>
  </cols>
  <sheetData>
    <row r="1" spans="1:54" ht="21">
      <c r="A1" s="518" t="s">
        <v>27</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row>
    <row r="2" spans="1:54" ht="15" customHeight="1">
      <c r="A2" s="520" t="s">
        <v>11</v>
      </c>
      <c r="B2" s="520"/>
      <c r="C2" s="530" t="s">
        <v>5</v>
      </c>
      <c r="D2" s="531"/>
      <c r="E2" s="522" t="s">
        <v>1111</v>
      </c>
      <c r="F2" s="523"/>
      <c r="G2" s="523"/>
      <c r="H2" s="523"/>
      <c r="I2" s="523"/>
      <c r="J2" s="523"/>
      <c r="K2" s="524"/>
      <c r="L2" s="547" t="s">
        <v>37</v>
      </c>
      <c r="M2" s="548"/>
      <c r="N2" s="548"/>
      <c r="O2" s="548"/>
      <c r="P2" s="548"/>
      <c r="Q2" s="548"/>
      <c r="R2" s="549"/>
      <c r="S2" s="547" t="s">
        <v>41</v>
      </c>
      <c r="T2" s="548"/>
      <c r="U2" s="548"/>
      <c r="V2" s="548"/>
      <c r="W2" s="548"/>
      <c r="X2" s="548"/>
      <c r="Y2" s="549"/>
      <c r="Z2" s="547" t="s">
        <v>6</v>
      </c>
      <c r="AA2" s="548"/>
      <c r="AB2" s="548"/>
      <c r="AC2" s="548"/>
      <c r="AD2" s="548"/>
      <c r="AE2" s="548"/>
      <c r="AF2" s="549"/>
      <c r="AG2" s="547" t="s">
        <v>1128</v>
      </c>
      <c r="AH2" s="548"/>
      <c r="AI2" s="548"/>
      <c r="AJ2" s="548"/>
      <c r="AK2" s="548"/>
      <c r="AL2" s="548"/>
      <c r="AM2" s="549"/>
      <c r="AN2" s="547" t="s">
        <v>1129</v>
      </c>
      <c r="AO2" s="548"/>
      <c r="AP2" s="548"/>
      <c r="AQ2" s="548"/>
      <c r="AR2" s="548"/>
      <c r="AS2" s="548"/>
      <c r="AT2" s="549"/>
      <c r="AU2" s="543" t="s">
        <v>55</v>
      </c>
      <c r="AV2" s="544"/>
      <c r="AW2" s="544"/>
      <c r="AX2" s="544"/>
      <c r="AY2" s="544"/>
      <c r="AZ2" s="544"/>
      <c r="BA2" s="545"/>
      <c r="BB2" s="546" t="s">
        <v>56</v>
      </c>
    </row>
    <row r="3" spans="1:54" ht="15" customHeight="1">
      <c r="A3" s="525" t="s">
        <v>1110</v>
      </c>
      <c r="B3" s="526"/>
      <c r="C3" s="532"/>
      <c r="D3" s="533"/>
      <c r="E3" s="527">
        <f>IFERROR(IF(MATCH(E2,TOGLENGDER!$A$2:$A$206,0),INDEX(TOGLENGDER!$B$2:$B$206,MATCH(E2,TOGLENGDER!$A$2:$A$206,0),1),0),"!feil!")</f>
        <v>106.6</v>
      </c>
      <c r="F3" s="528"/>
      <c r="G3" s="528"/>
      <c r="H3" s="528"/>
      <c r="I3" s="528"/>
      <c r="J3" s="528"/>
      <c r="K3" s="529"/>
      <c r="L3" s="540">
        <f>IFERROR(IF(MATCH(L2,TOGLENGDER!$A$2:$A$206,0),INDEX(TOGLENGDER!$B$2:$B$206,MATCH(L2,TOGLENGDER!$A$2:$A$206,0),1),0),"!feil!")</f>
        <v>162</v>
      </c>
      <c r="M3" s="541"/>
      <c r="N3" s="541"/>
      <c r="O3" s="541"/>
      <c r="P3" s="541"/>
      <c r="Q3" s="541"/>
      <c r="R3" s="542"/>
      <c r="S3" s="540">
        <f>IFERROR(IF(MATCH(S2,TOGLENGDER!$A$2:$A$206,0),INDEX(TOGLENGDER!$B$2:$B$206,MATCH(S2,TOGLENGDER!$A$2:$A$206,0),1),0),"!feil!")</f>
        <v>84.2</v>
      </c>
      <c r="T3" s="541"/>
      <c r="U3" s="541"/>
      <c r="V3" s="541"/>
      <c r="W3" s="541"/>
      <c r="X3" s="541"/>
      <c r="Y3" s="542"/>
      <c r="Z3" s="540">
        <f>IFERROR(IF(MATCH(Z2,TOGLENGDER!$A$2:$A$206,0),INDEX(TOGLENGDER!$B$2:$B$206,MATCH(Z2,TOGLENGDER!$A$2:$A$206,0),1),0),"!feil!")</f>
        <v>106.6</v>
      </c>
      <c r="AA3" s="541"/>
      <c r="AB3" s="541"/>
      <c r="AC3" s="541"/>
      <c r="AD3" s="541"/>
      <c r="AE3" s="541"/>
      <c r="AF3" s="542"/>
      <c r="AG3" s="540">
        <f>IFERROR(IF(MATCH(AG2,TOGLENGDER!$A$2:$A$206,0),INDEX(TOGLENGDER!$B$2:$B$206,MATCH(AG2,TOGLENGDER!$A$2:$A$206,0),1),0),"!feil!")</f>
        <v>200</v>
      </c>
      <c r="AH3" s="541"/>
      <c r="AI3" s="541"/>
      <c r="AJ3" s="541"/>
      <c r="AK3" s="541"/>
      <c r="AL3" s="541"/>
      <c r="AM3" s="542"/>
      <c r="AN3" s="540">
        <f>IFERROR(IF(MATCH(AN2,TOGLENGDER!$A$2:$A$206,0),INDEX(TOGLENGDER!$B$2:$B$206,MATCH(AN2,TOGLENGDER!$A$2:$A$206,0),1),0),"!feil!")</f>
        <v>150</v>
      </c>
      <c r="AO3" s="541"/>
      <c r="AP3" s="541"/>
      <c r="AQ3" s="541"/>
      <c r="AR3" s="541"/>
      <c r="AS3" s="541"/>
      <c r="AT3" s="542"/>
      <c r="AU3" s="540">
        <f>IFERROR(IF(MATCH(AU2,TOGLENGDER!$A$2:$A$206,0),INDEX(TOGLENGDER!$B$2:$B$206,MATCH(AU2,TOGLENGDER!$A$2:$A$206,0),1),0),"!feil!")</f>
        <v>750</v>
      </c>
      <c r="AV3" s="541"/>
      <c r="AW3" s="541"/>
      <c r="AX3" s="541"/>
      <c r="AY3" s="541"/>
      <c r="AZ3" s="541"/>
      <c r="BA3" s="542"/>
      <c r="BB3" s="546"/>
    </row>
    <row r="4" spans="1:54" ht="15" customHeight="1">
      <c r="A4" s="519" t="s">
        <v>0</v>
      </c>
      <c r="B4" s="519"/>
      <c r="C4" s="29" t="s">
        <v>57</v>
      </c>
      <c r="D4" s="29" t="s">
        <v>58</v>
      </c>
      <c r="E4" s="379" t="s">
        <v>1166</v>
      </c>
      <c r="F4" s="30" t="s">
        <v>2</v>
      </c>
      <c r="G4" s="30" t="s">
        <v>3</v>
      </c>
      <c r="H4" s="30" t="s">
        <v>4</v>
      </c>
      <c r="I4" s="242" t="s">
        <v>2</v>
      </c>
      <c r="J4" s="242" t="s">
        <v>3</v>
      </c>
      <c r="K4" s="242" t="s">
        <v>4</v>
      </c>
      <c r="L4" s="379" t="s">
        <v>1166</v>
      </c>
      <c r="M4" s="30" t="s">
        <v>2</v>
      </c>
      <c r="N4" s="30" t="s">
        <v>3</v>
      </c>
      <c r="O4" s="30" t="s">
        <v>4</v>
      </c>
      <c r="P4" s="242" t="s">
        <v>2</v>
      </c>
      <c r="Q4" s="242" t="s">
        <v>3</v>
      </c>
      <c r="R4" s="242" t="s">
        <v>4</v>
      </c>
      <c r="S4" s="379" t="s">
        <v>1166</v>
      </c>
      <c r="T4" s="30" t="s">
        <v>2</v>
      </c>
      <c r="U4" s="30" t="s">
        <v>3</v>
      </c>
      <c r="V4" s="30" t="s">
        <v>4</v>
      </c>
      <c r="W4" s="242" t="s">
        <v>2</v>
      </c>
      <c r="X4" s="242" t="s">
        <v>3</v>
      </c>
      <c r="Y4" s="242" t="s">
        <v>4</v>
      </c>
      <c r="Z4" s="379" t="s">
        <v>1166</v>
      </c>
      <c r="AA4" s="31" t="s">
        <v>2</v>
      </c>
      <c r="AB4" s="31" t="s">
        <v>3</v>
      </c>
      <c r="AC4" s="31" t="s">
        <v>4</v>
      </c>
      <c r="AD4" s="242" t="s">
        <v>2</v>
      </c>
      <c r="AE4" s="242" t="s">
        <v>3</v>
      </c>
      <c r="AF4" s="242" t="s">
        <v>4</v>
      </c>
      <c r="AG4" s="379" t="s">
        <v>1166</v>
      </c>
      <c r="AH4" s="31" t="s">
        <v>2</v>
      </c>
      <c r="AI4" s="31" t="s">
        <v>3</v>
      </c>
      <c r="AJ4" s="31" t="s">
        <v>4</v>
      </c>
      <c r="AK4" s="242" t="s">
        <v>2</v>
      </c>
      <c r="AL4" s="242" t="s">
        <v>3</v>
      </c>
      <c r="AM4" s="242" t="s">
        <v>4</v>
      </c>
      <c r="AN4" s="379" t="s">
        <v>1166</v>
      </c>
      <c r="AO4" s="31" t="s">
        <v>2</v>
      </c>
      <c r="AP4" s="31" t="s">
        <v>3</v>
      </c>
      <c r="AQ4" s="31" t="s">
        <v>4</v>
      </c>
      <c r="AR4" s="242" t="s">
        <v>2</v>
      </c>
      <c r="AS4" s="242" t="s">
        <v>3</v>
      </c>
      <c r="AT4" s="242" t="s">
        <v>4</v>
      </c>
      <c r="AU4" s="379" t="s">
        <v>1166</v>
      </c>
      <c r="AV4" s="32" t="s">
        <v>2</v>
      </c>
      <c r="AW4" s="32" t="s">
        <v>3</v>
      </c>
      <c r="AX4" s="32" t="s">
        <v>4</v>
      </c>
      <c r="AY4" s="284" t="s">
        <v>2</v>
      </c>
      <c r="AZ4" s="284" t="s">
        <v>3</v>
      </c>
      <c r="BA4" s="284" t="s">
        <v>4</v>
      </c>
      <c r="BB4" s="546"/>
    </row>
    <row r="5" spans="1:54">
      <c r="A5" s="33" t="s">
        <v>305</v>
      </c>
      <c r="B5" s="35" t="s">
        <v>324</v>
      </c>
      <c r="C5" s="39">
        <v>0.27</v>
      </c>
      <c r="D5" s="36">
        <v>1.4</v>
      </c>
      <c r="E5" s="378">
        <v>220</v>
      </c>
      <c r="F5" s="43">
        <f>ROUND($E5*$E$3*I5,0)</f>
        <v>16405</v>
      </c>
      <c r="G5" s="41">
        <f t="shared" ref="G5:H5" si="0">ROUND($E5*$E$3*J5,0)</f>
        <v>3967</v>
      </c>
      <c r="H5" s="45">
        <f t="shared" si="0"/>
        <v>3080</v>
      </c>
      <c r="I5" s="280">
        <v>0.69951120648545539</v>
      </c>
      <c r="J5" s="280">
        <v>0.16917024320457796</v>
      </c>
      <c r="K5" s="280">
        <v>0.13131855030996661</v>
      </c>
      <c r="L5" s="378">
        <v>220</v>
      </c>
      <c r="M5" s="98">
        <f>ROUND($L5*$L$3*P5,0)</f>
        <v>21746</v>
      </c>
      <c r="N5" s="99">
        <f t="shared" ref="N5:O5" si="1">ROUND($L5*$L$3*Q5,0)</f>
        <v>7249</v>
      </c>
      <c r="O5" s="100">
        <f t="shared" si="1"/>
        <v>6645</v>
      </c>
      <c r="P5" s="243">
        <v>0.61016693483507645</v>
      </c>
      <c r="Q5" s="244">
        <v>0.20338897827835881</v>
      </c>
      <c r="R5" s="245">
        <v>0.18644408688656477</v>
      </c>
      <c r="S5" s="378">
        <v>216</v>
      </c>
      <c r="T5" s="98">
        <f>ROUND($S5*$S$3*W5,0)</f>
        <v>12372</v>
      </c>
      <c r="U5" s="99">
        <f t="shared" ref="U5:V5" si="2">ROUND($S5*$S$3*X5,0)</f>
        <v>3499</v>
      </c>
      <c r="V5" s="100">
        <f t="shared" si="2"/>
        <v>2316</v>
      </c>
      <c r="W5" s="243">
        <v>0.68024567560792182</v>
      </c>
      <c r="X5" s="244">
        <v>0.19240411130609175</v>
      </c>
      <c r="Y5" s="245">
        <v>0.12735021308598646</v>
      </c>
      <c r="Z5" s="378">
        <v>10.57</v>
      </c>
      <c r="AA5" s="98">
        <f>ROUND($Z5*$Z$3*AD5,0)</f>
        <v>918</v>
      </c>
      <c r="AB5" s="99">
        <f t="shared" ref="AB5:AC5" si="3">ROUND($Z5*$Z$3*AE5,0)</f>
        <v>191</v>
      </c>
      <c r="AC5" s="100">
        <f t="shared" si="3"/>
        <v>18</v>
      </c>
      <c r="AD5" s="243">
        <v>0.81492537313432833</v>
      </c>
      <c r="AE5" s="244">
        <v>0.1691542288557214</v>
      </c>
      <c r="AF5" s="245">
        <v>1.5920398009950248E-2</v>
      </c>
      <c r="AG5" s="378">
        <v>9.7200000000000006</v>
      </c>
      <c r="AH5" s="98">
        <f>ROUND($AG5*$AG$3*AK5,0)</f>
        <v>1397</v>
      </c>
      <c r="AI5" s="99">
        <f t="shared" ref="AI5:AJ5" si="4">ROUND($AG5*$AG$3*AL5,0)</f>
        <v>221</v>
      </c>
      <c r="AJ5" s="100">
        <f t="shared" si="4"/>
        <v>326</v>
      </c>
      <c r="AK5" s="243">
        <v>0.71872227151730261</v>
      </c>
      <c r="AL5" s="244">
        <v>0.11357586512866016</v>
      </c>
      <c r="AM5" s="245">
        <v>0.16770186335403728</v>
      </c>
      <c r="AN5" s="378">
        <v>3.71</v>
      </c>
      <c r="AO5" s="98">
        <f>ROUND($AN5*$AN$3*AR5,0)</f>
        <v>400</v>
      </c>
      <c r="AP5" s="99">
        <f t="shared" ref="AP5:AQ5" si="5">ROUND($AN5*$AN$3*AS5,0)</f>
        <v>63</v>
      </c>
      <c r="AQ5" s="100">
        <f t="shared" si="5"/>
        <v>93</v>
      </c>
      <c r="AR5" s="243">
        <v>0.71872227151730261</v>
      </c>
      <c r="AS5" s="244">
        <v>0.11357586512866016</v>
      </c>
      <c r="AT5" s="245">
        <v>0.16770186335403728</v>
      </c>
      <c r="AU5" s="378"/>
      <c r="AV5" s="75">
        <v>2738.5034780131882</v>
      </c>
      <c r="AW5" s="76">
        <v>2015.295237419002</v>
      </c>
      <c r="AX5" s="79">
        <v>1881.2426196141605</v>
      </c>
      <c r="AY5" s="243">
        <v>0.34726422875996699</v>
      </c>
      <c r="AZ5" s="244">
        <v>0.38740720373934562</v>
      </c>
      <c r="BA5" s="245">
        <v>0.2653285675006874</v>
      </c>
    </row>
    <row r="6" spans="1:54">
      <c r="A6" s="34" t="s">
        <v>306</v>
      </c>
      <c r="B6" s="37" t="s">
        <v>325</v>
      </c>
      <c r="C6" s="40">
        <v>1.4</v>
      </c>
      <c r="D6" s="38">
        <v>4.38</v>
      </c>
      <c r="E6" s="380">
        <v>220</v>
      </c>
      <c r="F6" s="44">
        <f t="shared" ref="F6:F23" si="6">ROUND($E6*$E$3*I6,0)</f>
        <v>16479</v>
      </c>
      <c r="G6" s="42">
        <f t="shared" ref="G6:G23" si="7">ROUND($E6*$E$3*J6,0)</f>
        <v>3958</v>
      </c>
      <c r="H6" s="46">
        <f t="shared" ref="H6:H23" si="8">ROUND($E6*$E$3*K6,0)</f>
        <v>3016</v>
      </c>
      <c r="I6" s="281">
        <v>0.70265275707898656</v>
      </c>
      <c r="J6" s="281">
        <v>0.16876304023845007</v>
      </c>
      <c r="K6" s="281">
        <v>0.12858420268256335</v>
      </c>
      <c r="L6" s="380">
        <v>220</v>
      </c>
      <c r="M6" s="95">
        <f t="shared" ref="M6:M23" si="9">ROUND($L6*$L$3*P6,0)</f>
        <v>21746</v>
      </c>
      <c r="N6" s="93">
        <f t="shared" ref="N6:N23" si="10">ROUND($L6*$L$3*Q6,0)</f>
        <v>7249</v>
      </c>
      <c r="O6" s="97">
        <f t="shared" ref="O6:O23" si="11">ROUND($L6*$L$3*R6,0)</f>
        <v>6645</v>
      </c>
      <c r="P6" s="246">
        <v>0.61016693483507645</v>
      </c>
      <c r="Q6" s="247">
        <v>0.20338897827835881</v>
      </c>
      <c r="R6" s="248">
        <v>0.18644408688656477</v>
      </c>
      <c r="S6" s="380">
        <v>216</v>
      </c>
      <c r="T6" s="95">
        <f t="shared" ref="T6:T23" si="12">ROUND($S6*$S$3*W6,0)</f>
        <v>12367</v>
      </c>
      <c r="U6" s="93">
        <f t="shared" ref="U6:U23" si="13">ROUND($S6*$S$3*X6,0)</f>
        <v>3564</v>
      </c>
      <c r="V6" s="97">
        <f t="shared" ref="V6:V23" si="14">ROUND($S6*$S$3*Y6,0)</f>
        <v>2256</v>
      </c>
      <c r="W6" s="246">
        <v>0.67998997619345947</v>
      </c>
      <c r="X6" s="247">
        <v>0.19596541786743515</v>
      </c>
      <c r="Y6" s="248">
        <v>0.12404460593910538</v>
      </c>
      <c r="Z6" s="380">
        <v>10.57</v>
      </c>
      <c r="AA6" s="95">
        <f t="shared" ref="AA6:AA23" si="15">ROUND($Z6*$Z$3*AD6,0)</f>
        <v>918</v>
      </c>
      <c r="AB6" s="93">
        <f t="shared" ref="AB6:AB23" si="16">ROUND($Z6*$Z$3*AE6,0)</f>
        <v>189</v>
      </c>
      <c r="AC6" s="97">
        <f t="shared" ref="AC6:AC23" si="17">ROUND($Z6*$Z$3*AF6,0)</f>
        <v>19</v>
      </c>
      <c r="AD6" s="246">
        <v>0.81492537313432833</v>
      </c>
      <c r="AE6" s="247">
        <v>0.16815920398009951</v>
      </c>
      <c r="AF6" s="248">
        <v>1.6915422885572139E-2</v>
      </c>
      <c r="AG6" s="380">
        <v>9.7200000000000006</v>
      </c>
      <c r="AH6" s="95">
        <f t="shared" ref="AH6:AH23" si="18">ROUND($AG6*$AG$3*AK6,0)</f>
        <v>1397</v>
      </c>
      <c r="AI6" s="93">
        <f t="shared" ref="AI6:AI23" si="19">ROUND($AG6*$AG$3*AL6,0)</f>
        <v>221</v>
      </c>
      <c r="AJ6" s="97">
        <f t="shared" ref="AJ6:AJ23" si="20">ROUND($AG6*$AG$3*AM6,0)</f>
        <v>326</v>
      </c>
      <c r="AK6" s="246">
        <v>0.71872227151730261</v>
      </c>
      <c r="AL6" s="247">
        <v>0.11357586512866016</v>
      </c>
      <c r="AM6" s="248">
        <v>0.16770186335403728</v>
      </c>
      <c r="AN6" s="380">
        <v>3.71</v>
      </c>
      <c r="AO6" s="95">
        <f t="shared" ref="AO6:AO23" si="21">ROUND($AN6*$AN$3*AR6,0)</f>
        <v>400</v>
      </c>
      <c r="AP6" s="93">
        <f t="shared" ref="AP6:AP23" si="22">ROUND($AN6*$AN$3*AS6,0)</f>
        <v>63</v>
      </c>
      <c r="AQ6" s="97">
        <f t="shared" ref="AQ6:AQ23" si="23">ROUND($AN6*$AN$3*AT6,0)</f>
        <v>93</v>
      </c>
      <c r="AR6" s="246">
        <v>0.71872227151730261</v>
      </c>
      <c r="AS6" s="247">
        <v>0.11357586512866016</v>
      </c>
      <c r="AT6" s="248">
        <v>0.16770186335403728</v>
      </c>
      <c r="AU6" s="380"/>
      <c r="AV6" s="77">
        <v>2738.5034780131882</v>
      </c>
      <c r="AW6" s="78">
        <v>2015.295237419002</v>
      </c>
      <c r="AX6" s="80">
        <v>1881.2426196141605</v>
      </c>
      <c r="AY6" s="246">
        <v>0.34670329670329669</v>
      </c>
      <c r="AZ6" s="247">
        <v>0.3870879120879121</v>
      </c>
      <c r="BA6" s="248">
        <v>0.26620879120879121</v>
      </c>
    </row>
    <row r="7" spans="1:54">
      <c r="A7" s="34" t="s">
        <v>307</v>
      </c>
      <c r="B7" s="37" t="s">
        <v>326</v>
      </c>
      <c r="C7" s="40">
        <v>4.38</v>
      </c>
      <c r="D7" s="38">
        <v>7</v>
      </c>
      <c r="E7" s="380">
        <v>220</v>
      </c>
      <c r="F7" s="44">
        <f t="shared" si="6"/>
        <v>15884</v>
      </c>
      <c r="G7" s="42">
        <f t="shared" si="7"/>
        <v>4203</v>
      </c>
      <c r="H7" s="46">
        <f t="shared" si="8"/>
        <v>3365</v>
      </c>
      <c r="I7" s="281">
        <v>0.6773100482210348</v>
      </c>
      <c r="J7" s="281">
        <v>0.17919979147660628</v>
      </c>
      <c r="K7" s="281">
        <v>0.14349016030235892</v>
      </c>
      <c r="L7" s="380">
        <v>220</v>
      </c>
      <c r="M7" s="95">
        <f t="shared" si="9"/>
        <v>21746</v>
      </c>
      <c r="N7" s="93">
        <f t="shared" si="10"/>
        <v>7249</v>
      </c>
      <c r="O7" s="97">
        <f t="shared" si="11"/>
        <v>6645</v>
      </c>
      <c r="P7" s="246">
        <v>0.61016693483507645</v>
      </c>
      <c r="Q7" s="247">
        <v>0.20338897827835881</v>
      </c>
      <c r="R7" s="248">
        <v>0.18644408688656477</v>
      </c>
      <c r="S7" s="380">
        <v>216</v>
      </c>
      <c r="T7" s="95">
        <f t="shared" si="12"/>
        <v>12257</v>
      </c>
      <c r="U7" s="93">
        <f t="shared" si="13"/>
        <v>3359</v>
      </c>
      <c r="V7" s="97">
        <f t="shared" si="14"/>
        <v>2571</v>
      </c>
      <c r="W7" s="246">
        <v>0.67391005363773893</v>
      </c>
      <c r="X7" s="247">
        <v>0.18470636776234356</v>
      </c>
      <c r="Y7" s="248">
        <v>0.14138357859991749</v>
      </c>
      <c r="Z7" s="380">
        <v>10.57</v>
      </c>
      <c r="AA7" s="95">
        <f t="shared" si="15"/>
        <v>918</v>
      </c>
      <c r="AB7" s="93">
        <f t="shared" si="16"/>
        <v>189</v>
      </c>
      <c r="AC7" s="97">
        <f t="shared" si="17"/>
        <v>19</v>
      </c>
      <c r="AD7" s="246">
        <v>0.81492537313432833</v>
      </c>
      <c r="AE7" s="247">
        <v>0.16815920398009951</v>
      </c>
      <c r="AF7" s="248">
        <v>1.6915422885572139E-2</v>
      </c>
      <c r="AG7" s="380">
        <v>9.7200000000000006</v>
      </c>
      <c r="AH7" s="95">
        <f t="shared" si="18"/>
        <v>1404</v>
      </c>
      <c r="AI7" s="93">
        <f t="shared" si="19"/>
        <v>212</v>
      </c>
      <c r="AJ7" s="97">
        <f t="shared" si="20"/>
        <v>328</v>
      </c>
      <c r="AK7" s="246">
        <v>0.72229522558037673</v>
      </c>
      <c r="AL7" s="247">
        <v>0.10906701708278581</v>
      </c>
      <c r="AM7" s="248">
        <v>0.1686377573368375</v>
      </c>
      <c r="AN7" s="380">
        <v>3.71</v>
      </c>
      <c r="AO7" s="95">
        <f t="shared" si="21"/>
        <v>402</v>
      </c>
      <c r="AP7" s="93">
        <f t="shared" si="22"/>
        <v>61</v>
      </c>
      <c r="AQ7" s="97">
        <f t="shared" si="23"/>
        <v>94</v>
      </c>
      <c r="AR7" s="246">
        <v>0.72229522558037673</v>
      </c>
      <c r="AS7" s="247">
        <v>0.10906701708278581</v>
      </c>
      <c r="AT7" s="248">
        <v>0.1686377573368375</v>
      </c>
      <c r="AU7" s="380"/>
      <c r="AV7" s="77">
        <v>2738.5034780131882</v>
      </c>
      <c r="AW7" s="78">
        <v>2015.295237419002</v>
      </c>
      <c r="AX7" s="80">
        <v>1881.2426196141605</v>
      </c>
      <c r="AY7" s="246">
        <v>0.34876712328767123</v>
      </c>
      <c r="AZ7" s="247">
        <v>0.38602739726027396</v>
      </c>
      <c r="BA7" s="248">
        <v>0.2652054794520548</v>
      </c>
    </row>
    <row r="8" spans="1:54" s="87" customFormat="1">
      <c r="A8" s="88" t="s">
        <v>308</v>
      </c>
      <c r="B8" s="89" t="s">
        <v>327</v>
      </c>
      <c r="C8" s="91">
        <v>7</v>
      </c>
      <c r="D8" s="90">
        <v>14.14</v>
      </c>
      <c r="E8" s="383">
        <v>220</v>
      </c>
      <c r="F8" s="94">
        <f t="shared" si="6"/>
        <v>16615</v>
      </c>
      <c r="G8" s="92">
        <f t="shared" si="7"/>
        <v>4120</v>
      </c>
      <c r="H8" s="96">
        <f t="shared" si="8"/>
        <v>2717</v>
      </c>
      <c r="I8" s="279">
        <v>0.70845204178537513</v>
      </c>
      <c r="J8" s="279">
        <v>0.17568850902184235</v>
      </c>
      <c r="K8" s="279">
        <v>0.11585944919278253</v>
      </c>
      <c r="L8" s="383">
        <v>118</v>
      </c>
      <c r="M8" s="101">
        <f t="shared" si="9"/>
        <v>11664</v>
      </c>
      <c r="N8" s="102">
        <f t="shared" si="10"/>
        <v>3888</v>
      </c>
      <c r="O8" s="103">
        <f t="shared" si="11"/>
        <v>3564</v>
      </c>
      <c r="P8" s="404">
        <v>0.61016693483507645</v>
      </c>
      <c r="Q8" s="405">
        <v>0.20338897827835881</v>
      </c>
      <c r="R8" s="406">
        <v>0.18644408688656477</v>
      </c>
      <c r="S8" s="383">
        <v>0</v>
      </c>
      <c r="T8" s="94">
        <f t="shared" si="12"/>
        <v>0</v>
      </c>
      <c r="U8" s="92">
        <f t="shared" si="13"/>
        <v>0</v>
      </c>
      <c r="V8" s="96">
        <f t="shared" si="14"/>
        <v>0</v>
      </c>
      <c r="W8" s="404">
        <v>0.68269976726144299</v>
      </c>
      <c r="X8" s="405">
        <v>0.18541505042668735</v>
      </c>
      <c r="Y8" s="406">
        <v>0.13188518231186966</v>
      </c>
      <c r="Z8" s="383">
        <v>10.57</v>
      </c>
      <c r="AA8" s="94">
        <f t="shared" si="15"/>
        <v>988</v>
      </c>
      <c r="AB8" s="92">
        <f t="shared" si="16"/>
        <v>122</v>
      </c>
      <c r="AC8" s="96">
        <f t="shared" si="17"/>
        <v>17</v>
      </c>
      <c r="AD8" s="404">
        <v>0.87650602409638556</v>
      </c>
      <c r="AE8" s="405">
        <v>0.10843373493975904</v>
      </c>
      <c r="AF8" s="406">
        <v>1.5060240963855422E-2</v>
      </c>
      <c r="AG8" s="383">
        <v>9.7200000000000006</v>
      </c>
      <c r="AH8" s="94">
        <f t="shared" si="18"/>
        <v>1361</v>
      </c>
      <c r="AI8" s="92">
        <f t="shared" si="19"/>
        <v>451</v>
      </c>
      <c r="AJ8" s="96">
        <f t="shared" si="20"/>
        <v>132</v>
      </c>
      <c r="AK8" s="404">
        <v>0.70011148272017842</v>
      </c>
      <c r="AL8" s="405">
        <v>0.2318840579710145</v>
      </c>
      <c r="AM8" s="406">
        <v>6.8004459308807136E-2</v>
      </c>
      <c r="AN8" s="383">
        <v>3.71</v>
      </c>
      <c r="AO8" s="94">
        <f t="shared" si="21"/>
        <v>390</v>
      </c>
      <c r="AP8" s="92">
        <f t="shared" si="22"/>
        <v>129</v>
      </c>
      <c r="AQ8" s="96">
        <f t="shared" si="23"/>
        <v>38</v>
      </c>
      <c r="AR8" s="404">
        <v>0.70011148272017842</v>
      </c>
      <c r="AS8" s="405">
        <v>0.2318840579710145</v>
      </c>
      <c r="AT8" s="406">
        <v>6.8004459308807136E-2</v>
      </c>
      <c r="AU8" s="383"/>
      <c r="AV8" s="104">
        <v>2738.5034780131882</v>
      </c>
      <c r="AW8" s="105">
        <v>2015.295237419002</v>
      </c>
      <c r="AX8" s="106">
        <v>1881.2426196141605</v>
      </c>
      <c r="AY8" s="404">
        <v>0.39332816136539955</v>
      </c>
      <c r="AZ8" s="405">
        <v>0.36229635376260666</v>
      </c>
      <c r="BA8" s="406">
        <v>0.24437548487199379</v>
      </c>
      <c r="BB8" s="403" t="s">
        <v>1115</v>
      </c>
    </row>
    <row r="9" spans="1:54">
      <c r="A9" s="47" t="s">
        <v>309</v>
      </c>
      <c r="B9" s="48" t="s">
        <v>328</v>
      </c>
      <c r="C9" s="49">
        <v>7</v>
      </c>
      <c r="D9" s="50">
        <v>8.99</v>
      </c>
      <c r="E9" s="381">
        <v>0</v>
      </c>
      <c r="F9" s="51">
        <f t="shared" si="6"/>
        <v>0</v>
      </c>
      <c r="G9" s="52">
        <f t="shared" si="7"/>
        <v>0</v>
      </c>
      <c r="H9" s="53">
        <f t="shared" si="8"/>
        <v>0</v>
      </c>
      <c r="I9" s="282">
        <v>0.67235649546827791</v>
      </c>
      <c r="J9" s="282">
        <v>0.1797583081570997</v>
      </c>
      <c r="K9" s="282">
        <v>0.14788519637462236</v>
      </c>
      <c r="L9" s="381">
        <v>220</v>
      </c>
      <c r="M9" s="107">
        <f>ROUND($L9*$L$3*P9,0)</f>
        <v>21746</v>
      </c>
      <c r="N9" s="108">
        <f t="shared" si="10"/>
        <v>7249</v>
      </c>
      <c r="O9" s="109">
        <f t="shared" si="11"/>
        <v>6645</v>
      </c>
      <c r="P9" s="243">
        <v>0.61016693483507645</v>
      </c>
      <c r="Q9" s="244">
        <v>0.20338897827835881</v>
      </c>
      <c r="R9" s="245">
        <v>0.18644408688656477</v>
      </c>
      <c r="S9" s="381">
        <v>216</v>
      </c>
      <c r="T9" s="107">
        <f t="shared" si="12"/>
        <v>12169</v>
      </c>
      <c r="U9" s="108">
        <f t="shared" si="13"/>
        <v>3352</v>
      </c>
      <c r="V9" s="109">
        <f t="shared" si="14"/>
        <v>2666</v>
      </c>
      <c r="W9" s="243">
        <v>0.66908161090986573</v>
      </c>
      <c r="X9" s="244">
        <v>0.18431706797357766</v>
      </c>
      <c r="Y9" s="245">
        <v>0.14660132111655658</v>
      </c>
      <c r="Z9" s="381">
        <v>0</v>
      </c>
      <c r="AA9" s="107">
        <f t="shared" si="15"/>
        <v>0</v>
      </c>
      <c r="AB9" s="108">
        <f t="shared" si="16"/>
        <v>0</v>
      </c>
      <c r="AC9" s="109">
        <f t="shared" si="17"/>
        <v>0</v>
      </c>
      <c r="AD9" s="243">
        <v>0.78454680534918275</v>
      </c>
      <c r="AE9" s="244">
        <v>0.1976225854383358</v>
      </c>
      <c r="AF9" s="245">
        <v>1.7830609212481426E-2</v>
      </c>
      <c r="AG9" s="381">
        <v>0</v>
      </c>
      <c r="AH9" s="107">
        <f t="shared" si="18"/>
        <v>0</v>
      </c>
      <c r="AI9" s="108">
        <f t="shared" si="19"/>
        <v>0</v>
      </c>
      <c r="AJ9" s="109">
        <f t="shared" si="20"/>
        <v>0</v>
      </c>
      <c r="AK9" s="243">
        <v>0.73665223665223667</v>
      </c>
      <c r="AL9" s="244">
        <v>2.958152958152958E-2</v>
      </c>
      <c r="AM9" s="245">
        <v>0.23376623376623376</v>
      </c>
      <c r="AN9" s="381">
        <v>0</v>
      </c>
      <c r="AO9" s="107">
        <f t="shared" si="21"/>
        <v>0</v>
      </c>
      <c r="AP9" s="108">
        <f t="shared" si="22"/>
        <v>0</v>
      </c>
      <c r="AQ9" s="109">
        <f t="shared" si="23"/>
        <v>0</v>
      </c>
      <c r="AR9" s="243">
        <v>0.73665223665223667</v>
      </c>
      <c r="AS9" s="244">
        <v>2.958152958152958E-2</v>
      </c>
      <c r="AT9" s="245">
        <v>0.23376623376623376</v>
      </c>
      <c r="AU9" s="381">
        <v>0</v>
      </c>
      <c r="AV9" s="81">
        <f t="shared" ref="AV9:AX12" si="24">(ROUND($AU9*$AU$3*AY9,0))*1.12649258659531</f>
        <v>0</v>
      </c>
      <c r="AW9" s="82">
        <f t="shared" si="24"/>
        <v>0</v>
      </c>
      <c r="AX9" s="83">
        <f t="shared" si="24"/>
        <v>0</v>
      </c>
      <c r="AY9" s="243">
        <v>0.32443879711986445</v>
      </c>
      <c r="AZ9" s="244">
        <v>0.39898348157560354</v>
      </c>
      <c r="BA9" s="245">
        <v>0.27657772130453195</v>
      </c>
    </row>
    <row r="10" spans="1:54">
      <c r="A10" s="34" t="s">
        <v>310</v>
      </c>
      <c r="B10" s="37" t="s">
        <v>329</v>
      </c>
      <c r="C10" s="40">
        <v>8.99</v>
      </c>
      <c r="D10" s="38">
        <v>10.72</v>
      </c>
      <c r="E10" s="380">
        <v>0</v>
      </c>
      <c r="F10" s="44">
        <f t="shared" si="6"/>
        <v>0</v>
      </c>
      <c r="G10" s="42">
        <f t="shared" si="7"/>
        <v>0</v>
      </c>
      <c r="H10" s="46">
        <f t="shared" si="8"/>
        <v>0</v>
      </c>
      <c r="I10" s="281">
        <v>0.67225747960108795</v>
      </c>
      <c r="J10" s="281">
        <v>0.17966152916288908</v>
      </c>
      <c r="K10" s="281">
        <v>0.14808099123602297</v>
      </c>
      <c r="L10" s="380">
        <v>0</v>
      </c>
      <c r="M10" s="95">
        <f t="shared" si="9"/>
        <v>0</v>
      </c>
      <c r="N10" s="93">
        <f t="shared" si="10"/>
        <v>0</v>
      </c>
      <c r="O10" s="97">
        <f t="shared" si="11"/>
        <v>0</v>
      </c>
      <c r="P10" s="246">
        <v>0</v>
      </c>
      <c r="Q10" s="247">
        <v>0</v>
      </c>
      <c r="R10" s="248">
        <v>0</v>
      </c>
      <c r="S10" s="380">
        <v>216</v>
      </c>
      <c r="T10" s="95">
        <f t="shared" si="12"/>
        <v>12173</v>
      </c>
      <c r="U10" s="93">
        <f t="shared" si="13"/>
        <v>3350</v>
      </c>
      <c r="V10" s="97">
        <f t="shared" si="14"/>
        <v>2665</v>
      </c>
      <c r="W10" s="246">
        <v>0.66929301533219765</v>
      </c>
      <c r="X10" s="247">
        <v>0.18419931856899488</v>
      </c>
      <c r="Y10" s="248">
        <v>0.1465076660988075</v>
      </c>
      <c r="Z10" s="380">
        <v>0</v>
      </c>
      <c r="AA10" s="95">
        <f t="shared" si="15"/>
        <v>0</v>
      </c>
      <c r="AB10" s="93">
        <f t="shared" si="16"/>
        <v>0</v>
      </c>
      <c r="AC10" s="97">
        <f t="shared" si="17"/>
        <v>0</v>
      </c>
      <c r="AD10" s="246">
        <v>0.78454680534918275</v>
      </c>
      <c r="AE10" s="247">
        <v>0.1976225854383358</v>
      </c>
      <c r="AF10" s="248">
        <v>1.7830609212481426E-2</v>
      </c>
      <c r="AG10" s="380">
        <v>0</v>
      </c>
      <c r="AH10" s="95">
        <f t="shared" si="18"/>
        <v>0</v>
      </c>
      <c r="AI10" s="93">
        <f t="shared" si="19"/>
        <v>0</v>
      </c>
      <c r="AJ10" s="97">
        <f t="shared" si="20"/>
        <v>0</v>
      </c>
      <c r="AK10" s="246">
        <v>0.73540014419610666</v>
      </c>
      <c r="AL10" s="247">
        <v>2.9560201874549386E-2</v>
      </c>
      <c r="AM10" s="248">
        <v>0.23503965392934389</v>
      </c>
      <c r="AN10" s="380">
        <v>0</v>
      </c>
      <c r="AO10" s="95">
        <f t="shared" si="21"/>
        <v>0</v>
      </c>
      <c r="AP10" s="93">
        <f t="shared" si="22"/>
        <v>0</v>
      </c>
      <c r="AQ10" s="97">
        <f t="shared" si="23"/>
        <v>0</v>
      </c>
      <c r="AR10" s="246">
        <v>0.73540014419610666</v>
      </c>
      <c r="AS10" s="247">
        <v>2.9560201874549386E-2</v>
      </c>
      <c r="AT10" s="248">
        <v>0.23503965392934389</v>
      </c>
      <c r="AU10" s="380">
        <v>0</v>
      </c>
      <c r="AV10" s="77">
        <f t="shared" si="24"/>
        <v>0</v>
      </c>
      <c r="AW10" s="78">
        <f t="shared" si="24"/>
        <v>0</v>
      </c>
      <c r="AX10" s="80">
        <f t="shared" si="24"/>
        <v>0</v>
      </c>
      <c r="AY10" s="246">
        <v>0.32186319765002097</v>
      </c>
      <c r="AZ10" s="247">
        <v>0.39697859840537136</v>
      </c>
      <c r="BA10" s="248">
        <v>0.28115820394460761</v>
      </c>
    </row>
    <row r="11" spans="1:54">
      <c r="A11" s="34" t="s">
        <v>311</v>
      </c>
      <c r="B11" s="37" t="s">
        <v>330</v>
      </c>
      <c r="C11" s="40">
        <v>10.72</v>
      </c>
      <c r="D11" s="38">
        <v>12.23</v>
      </c>
      <c r="E11" s="380">
        <v>0</v>
      </c>
      <c r="F11" s="44">
        <f t="shared" si="6"/>
        <v>0</v>
      </c>
      <c r="G11" s="42">
        <f t="shared" si="7"/>
        <v>0</v>
      </c>
      <c r="H11" s="46">
        <f t="shared" si="8"/>
        <v>0</v>
      </c>
      <c r="I11" s="281">
        <v>0.67240858265336956</v>
      </c>
      <c r="J11" s="281">
        <v>0.17966152916288908</v>
      </c>
      <c r="K11" s="281">
        <v>0.14792988818374131</v>
      </c>
      <c r="L11" s="380">
        <v>0</v>
      </c>
      <c r="M11" s="95">
        <f t="shared" si="9"/>
        <v>0</v>
      </c>
      <c r="N11" s="93">
        <f t="shared" si="10"/>
        <v>0</v>
      </c>
      <c r="O11" s="97">
        <f t="shared" si="11"/>
        <v>0</v>
      </c>
      <c r="P11" s="246">
        <v>0</v>
      </c>
      <c r="Q11" s="247">
        <v>0</v>
      </c>
      <c r="R11" s="248">
        <v>0</v>
      </c>
      <c r="S11" s="380">
        <v>216</v>
      </c>
      <c r="T11" s="95">
        <f t="shared" si="12"/>
        <v>12175</v>
      </c>
      <c r="U11" s="93">
        <f t="shared" si="13"/>
        <v>3349</v>
      </c>
      <c r="V11" s="97">
        <f t="shared" si="14"/>
        <v>2663</v>
      </c>
      <c r="W11" s="246">
        <v>0.66943380161770971</v>
      </c>
      <c r="X11" s="247">
        <v>0.1841209025117071</v>
      </c>
      <c r="Y11" s="248">
        <v>0.14644529587058322</v>
      </c>
      <c r="Z11" s="380">
        <v>0</v>
      </c>
      <c r="AA11" s="95">
        <f t="shared" si="15"/>
        <v>0</v>
      </c>
      <c r="AB11" s="93">
        <f t="shared" si="16"/>
        <v>0</v>
      </c>
      <c r="AC11" s="97">
        <f t="shared" si="17"/>
        <v>0</v>
      </c>
      <c r="AD11" s="246">
        <v>0.78422619047619047</v>
      </c>
      <c r="AE11" s="247">
        <v>0.19791666666666666</v>
      </c>
      <c r="AF11" s="248">
        <v>1.7857142857142856E-2</v>
      </c>
      <c r="AG11" s="380">
        <v>0</v>
      </c>
      <c r="AH11" s="95">
        <f t="shared" si="18"/>
        <v>0</v>
      </c>
      <c r="AI11" s="93">
        <f t="shared" si="19"/>
        <v>0</v>
      </c>
      <c r="AJ11" s="97">
        <f t="shared" si="20"/>
        <v>0</v>
      </c>
      <c r="AK11" s="246">
        <v>0.7352092352092352</v>
      </c>
      <c r="AL11" s="247">
        <v>2.813852813852814E-2</v>
      </c>
      <c r="AM11" s="248">
        <v>0.23665223665223664</v>
      </c>
      <c r="AN11" s="380">
        <v>0</v>
      </c>
      <c r="AO11" s="95">
        <f t="shared" si="21"/>
        <v>0</v>
      </c>
      <c r="AP11" s="93">
        <f t="shared" si="22"/>
        <v>0</v>
      </c>
      <c r="AQ11" s="97">
        <f t="shared" si="23"/>
        <v>0</v>
      </c>
      <c r="AR11" s="246">
        <v>0.7352092352092352</v>
      </c>
      <c r="AS11" s="247">
        <v>2.813852813852814E-2</v>
      </c>
      <c r="AT11" s="248">
        <v>0.23665223665223664</v>
      </c>
      <c r="AU11" s="380">
        <v>0</v>
      </c>
      <c r="AV11" s="77">
        <f t="shared" si="24"/>
        <v>0</v>
      </c>
      <c r="AW11" s="78">
        <f t="shared" si="24"/>
        <v>0</v>
      </c>
      <c r="AX11" s="80">
        <f t="shared" si="24"/>
        <v>0</v>
      </c>
      <c r="AY11" s="246">
        <v>0.32144355853965589</v>
      </c>
      <c r="AZ11" s="247">
        <v>0.39530004196391105</v>
      </c>
      <c r="BA11" s="248">
        <v>0.28325639949643305</v>
      </c>
    </row>
    <row r="12" spans="1:54">
      <c r="A12" s="47" t="s">
        <v>312</v>
      </c>
      <c r="B12" s="48" t="s">
        <v>331</v>
      </c>
      <c r="C12" s="49">
        <v>12.23</v>
      </c>
      <c r="D12" s="50">
        <v>14.14</v>
      </c>
      <c r="E12" s="381">
        <v>0</v>
      </c>
      <c r="F12" s="51">
        <f t="shared" si="6"/>
        <v>0</v>
      </c>
      <c r="G12" s="52">
        <f t="shared" si="7"/>
        <v>0</v>
      </c>
      <c r="H12" s="53">
        <f t="shared" si="8"/>
        <v>0</v>
      </c>
      <c r="I12" s="282">
        <v>0.66686810696479826</v>
      </c>
      <c r="J12" s="282">
        <v>0.17963438585889108</v>
      </c>
      <c r="K12" s="282">
        <v>0.15349750717631061</v>
      </c>
      <c r="L12" s="381">
        <v>0</v>
      </c>
      <c r="M12" s="107">
        <f t="shared" si="9"/>
        <v>0</v>
      </c>
      <c r="N12" s="108">
        <f t="shared" si="10"/>
        <v>0</v>
      </c>
      <c r="O12" s="109">
        <f t="shared" si="11"/>
        <v>0</v>
      </c>
      <c r="P12" s="243">
        <v>0</v>
      </c>
      <c r="Q12" s="244">
        <v>0</v>
      </c>
      <c r="R12" s="245">
        <v>0</v>
      </c>
      <c r="S12" s="381">
        <v>216</v>
      </c>
      <c r="T12" s="107">
        <f t="shared" si="12"/>
        <v>12160</v>
      </c>
      <c r="U12" s="108">
        <f t="shared" si="13"/>
        <v>3353</v>
      </c>
      <c r="V12" s="109">
        <f t="shared" si="14"/>
        <v>2675</v>
      </c>
      <c r="W12" s="243">
        <v>0.66858482523444163</v>
      </c>
      <c r="X12" s="244">
        <v>0.18435635123614663</v>
      </c>
      <c r="Y12" s="245">
        <v>0.14705882352941177</v>
      </c>
      <c r="Z12" s="381">
        <v>0</v>
      </c>
      <c r="AA12" s="107">
        <f t="shared" si="15"/>
        <v>0</v>
      </c>
      <c r="AB12" s="108">
        <f t="shared" si="16"/>
        <v>0</v>
      </c>
      <c r="AC12" s="109">
        <f t="shared" si="17"/>
        <v>0</v>
      </c>
      <c r="AD12" s="243">
        <v>0.78454680534918275</v>
      </c>
      <c r="AE12" s="244">
        <v>0.1976225854383358</v>
      </c>
      <c r="AF12" s="245">
        <v>1.7830609212481426E-2</v>
      </c>
      <c r="AG12" s="381">
        <v>0</v>
      </c>
      <c r="AH12" s="107">
        <f t="shared" si="18"/>
        <v>0</v>
      </c>
      <c r="AI12" s="108">
        <f t="shared" si="19"/>
        <v>0</v>
      </c>
      <c r="AJ12" s="109">
        <f t="shared" si="20"/>
        <v>0</v>
      </c>
      <c r="AK12" s="243">
        <v>0.73680404916847431</v>
      </c>
      <c r="AL12" s="244">
        <v>2.8199566160520606E-2</v>
      </c>
      <c r="AM12" s="245">
        <v>0.23499638467100506</v>
      </c>
      <c r="AN12" s="381">
        <v>0</v>
      </c>
      <c r="AO12" s="107">
        <f t="shared" si="21"/>
        <v>0</v>
      </c>
      <c r="AP12" s="108">
        <f t="shared" si="22"/>
        <v>0</v>
      </c>
      <c r="AQ12" s="109">
        <f t="shared" si="23"/>
        <v>0</v>
      </c>
      <c r="AR12" s="243">
        <v>0.73680404916847431</v>
      </c>
      <c r="AS12" s="244">
        <v>2.8199566160520606E-2</v>
      </c>
      <c r="AT12" s="245">
        <v>0.23499638467100506</v>
      </c>
      <c r="AU12" s="381">
        <v>0</v>
      </c>
      <c r="AV12" s="81">
        <f t="shared" si="24"/>
        <v>0</v>
      </c>
      <c r="AW12" s="82">
        <f t="shared" si="24"/>
        <v>0</v>
      </c>
      <c r="AX12" s="83">
        <f t="shared" si="24"/>
        <v>0</v>
      </c>
      <c r="AY12" s="243">
        <v>0.32340425531914896</v>
      </c>
      <c r="AZ12" s="244">
        <v>0.40127659574468083</v>
      </c>
      <c r="BA12" s="245">
        <v>0.27531914893617021</v>
      </c>
    </row>
    <row r="13" spans="1:54" s="87" customFormat="1">
      <c r="A13" s="88" t="s">
        <v>313</v>
      </c>
      <c r="B13" s="89" t="s">
        <v>332</v>
      </c>
      <c r="C13" s="91">
        <v>14.14</v>
      </c>
      <c r="D13" s="90">
        <v>23.83</v>
      </c>
      <c r="E13" s="383">
        <v>220</v>
      </c>
      <c r="F13" s="94">
        <f t="shared" si="6"/>
        <v>16609</v>
      </c>
      <c r="G13" s="92">
        <f t="shared" si="7"/>
        <v>4848</v>
      </c>
      <c r="H13" s="96">
        <f t="shared" si="8"/>
        <v>1995</v>
      </c>
      <c r="I13" s="279">
        <v>0.70820895522388061</v>
      </c>
      <c r="J13" s="279">
        <v>0.20671641791044776</v>
      </c>
      <c r="K13" s="279">
        <v>8.5074626865671646E-2</v>
      </c>
      <c r="L13" s="383">
        <v>118</v>
      </c>
      <c r="M13" s="101">
        <f t="shared" si="9"/>
        <v>11664</v>
      </c>
      <c r="N13" s="102">
        <f t="shared" si="10"/>
        <v>3888</v>
      </c>
      <c r="O13" s="103">
        <f t="shared" si="11"/>
        <v>3564</v>
      </c>
      <c r="P13" s="404">
        <v>0.61016693483507645</v>
      </c>
      <c r="Q13" s="405">
        <v>0.20338897827835881</v>
      </c>
      <c r="R13" s="406">
        <v>0.18644408688656477</v>
      </c>
      <c r="S13" s="383">
        <v>0</v>
      </c>
      <c r="T13" s="94">
        <f t="shared" si="12"/>
        <v>0</v>
      </c>
      <c r="U13" s="92">
        <f t="shared" si="13"/>
        <v>0</v>
      </c>
      <c r="V13" s="96">
        <f t="shared" si="14"/>
        <v>0</v>
      </c>
      <c r="W13" s="404">
        <v>0.61614349775784749</v>
      </c>
      <c r="X13" s="405">
        <v>0.17399103139013453</v>
      </c>
      <c r="Y13" s="406">
        <v>0.20986547085201793</v>
      </c>
      <c r="Z13" s="383">
        <v>10.57</v>
      </c>
      <c r="AA13" s="94">
        <f t="shared" si="15"/>
        <v>881</v>
      </c>
      <c r="AB13" s="92">
        <f t="shared" si="16"/>
        <v>225</v>
      </c>
      <c r="AC13" s="96">
        <f t="shared" si="17"/>
        <v>21</v>
      </c>
      <c r="AD13" s="404">
        <v>0.78167938931297709</v>
      </c>
      <c r="AE13" s="405">
        <v>0.2</v>
      </c>
      <c r="AF13" s="406">
        <v>1.8320610687022901E-2</v>
      </c>
      <c r="AG13" s="383">
        <v>0</v>
      </c>
      <c r="AH13" s="94">
        <f t="shared" si="18"/>
        <v>0</v>
      </c>
      <c r="AI13" s="92">
        <f t="shared" si="19"/>
        <v>0</v>
      </c>
      <c r="AJ13" s="96">
        <f t="shared" si="20"/>
        <v>0</v>
      </c>
      <c r="AK13" s="404">
        <v>0.79590017825311943</v>
      </c>
      <c r="AL13" s="405">
        <v>3.4759358288770054E-2</v>
      </c>
      <c r="AM13" s="406">
        <v>0.16934046345811052</v>
      </c>
      <c r="AN13" s="383">
        <v>3.71</v>
      </c>
      <c r="AO13" s="94">
        <f t="shared" si="21"/>
        <v>443</v>
      </c>
      <c r="AP13" s="92">
        <f t="shared" si="22"/>
        <v>19</v>
      </c>
      <c r="AQ13" s="96">
        <f t="shared" si="23"/>
        <v>94</v>
      </c>
      <c r="AR13" s="404">
        <v>0.79590017825311943</v>
      </c>
      <c r="AS13" s="405">
        <v>3.4759358288770054E-2</v>
      </c>
      <c r="AT13" s="406">
        <v>0.16934046345811052</v>
      </c>
      <c r="AU13" s="383"/>
      <c r="AV13" s="104">
        <v>2738.5034780131882</v>
      </c>
      <c r="AW13" s="105">
        <v>2015.295237419002</v>
      </c>
      <c r="AX13" s="106">
        <v>1881.2426196141605</v>
      </c>
      <c r="AY13" s="404">
        <v>0.38887181063633569</v>
      </c>
      <c r="AZ13" s="405">
        <v>0.32585305871503228</v>
      </c>
      <c r="BA13" s="406">
        <v>0.28527513064863202</v>
      </c>
      <c r="BB13" s="403" t="s">
        <v>1115</v>
      </c>
    </row>
    <row r="14" spans="1:54">
      <c r="A14" s="34" t="s">
        <v>314</v>
      </c>
      <c r="B14" s="37" t="s">
        <v>333</v>
      </c>
      <c r="C14" s="40">
        <v>14.14</v>
      </c>
      <c r="D14" s="38">
        <v>15.82</v>
      </c>
      <c r="E14" s="380">
        <v>0</v>
      </c>
      <c r="F14" s="44">
        <f t="shared" si="6"/>
        <v>0</v>
      </c>
      <c r="G14" s="42">
        <f t="shared" si="7"/>
        <v>0</v>
      </c>
      <c r="H14" s="46">
        <f t="shared" si="8"/>
        <v>0</v>
      </c>
      <c r="I14" s="281">
        <v>0.65637431331691609</v>
      </c>
      <c r="J14" s="281">
        <v>0.17275999242280735</v>
      </c>
      <c r="K14" s="281">
        <v>0.17086569426027656</v>
      </c>
      <c r="L14" s="380">
        <v>0</v>
      </c>
      <c r="M14" s="95">
        <f t="shared" si="9"/>
        <v>0</v>
      </c>
      <c r="N14" s="93">
        <f t="shared" si="10"/>
        <v>0</v>
      </c>
      <c r="O14" s="97">
        <f t="shared" si="11"/>
        <v>0</v>
      </c>
      <c r="P14" s="246">
        <v>0</v>
      </c>
      <c r="Q14" s="247">
        <v>0</v>
      </c>
      <c r="R14" s="248">
        <v>0</v>
      </c>
      <c r="S14" s="380">
        <v>216</v>
      </c>
      <c r="T14" s="95">
        <f t="shared" si="12"/>
        <v>12457</v>
      </c>
      <c r="U14" s="93">
        <f t="shared" si="13"/>
        <v>3412</v>
      </c>
      <c r="V14" s="97">
        <f t="shared" si="14"/>
        <v>2319</v>
      </c>
      <c r="W14" s="246">
        <v>0.68493150684931503</v>
      </c>
      <c r="X14" s="247">
        <v>0.18758736371260834</v>
      </c>
      <c r="Y14" s="248">
        <v>0.1274811294380766</v>
      </c>
      <c r="Z14" s="380">
        <v>0</v>
      </c>
      <c r="AA14" s="95">
        <f t="shared" si="15"/>
        <v>0</v>
      </c>
      <c r="AB14" s="93">
        <f t="shared" si="16"/>
        <v>0</v>
      </c>
      <c r="AC14" s="97">
        <f t="shared" si="17"/>
        <v>0</v>
      </c>
      <c r="AD14" s="246">
        <v>0.88888888888888884</v>
      </c>
      <c r="AE14" s="247">
        <v>0.1111111111111111</v>
      </c>
      <c r="AF14" s="248">
        <v>0</v>
      </c>
      <c r="AG14" s="380">
        <v>0</v>
      </c>
      <c r="AH14" s="95">
        <f t="shared" si="18"/>
        <v>0</v>
      </c>
      <c r="AI14" s="93">
        <f t="shared" si="19"/>
        <v>0</v>
      </c>
      <c r="AJ14" s="97">
        <f t="shared" si="20"/>
        <v>0</v>
      </c>
      <c r="AK14" s="246">
        <v>0.48275862068965519</v>
      </c>
      <c r="AL14" s="247">
        <v>0</v>
      </c>
      <c r="AM14" s="248">
        <v>0.51724137931034486</v>
      </c>
      <c r="AN14" s="380">
        <v>0</v>
      </c>
      <c r="AO14" s="95">
        <f t="shared" si="21"/>
        <v>0</v>
      </c>
      <c r="AP14" s="93">
        <f t="shared" si="22"/>
        <v>0</v>
      </c>
      <c r="AQ14" s="97">
        <f t="shared" si="23"/>
        <v>0</v>
      </c>
      <c r="AR14" s="246">
        <v>0.48275862068965519</v>
      </c>
      <c r="AS14" s="247">
        <v>0</v>
      </c>
      <c r="AT14" s="248">
        <v>0.51724137931034486</v>
      </c>
      <c r="AU14" s="380">
        <v>0</v>
      </c>
      <c r="AV14" s="77">
        <f t="shared" ref="AV14:AX19" si="25">(ROUND($AU14*$AU$3*AY14,0))*1.12649258659531</f>
        <v>0</v>
      </c>
      <c r="AW14" s="78">
        <f t="shared" si="25"/>
        <v>0</v>
      </c>
      <c r="AX14" s="80">
        <f t="shared" si="25"/>
        <v>0</v>
      </c>
      <c r="AY14" s="246">
        <v>2.0151133501259445E-2</v>
      </c>
      <c r="AZ14" s="247">
        <v>0.87909319899244331</v>
      </c>
      <c r="BA14" s="248">
        <v>0.10075566750629723</v>
      </c>
    </row>
    <row r="15" spans="1:54">
      <c r="A15" s="34" t="s">
        <v>315</v>
      </c>
      <c r="B15" s="37" t="s">
        <v>334</v>
      </c>
      <c r="C15" s="40">
        <v>15.82</v>
      </c>
      <c r="D15" s="38">
        <v>17.62</v>
      </c>
      <c r="E15" s="380">
        <v>0</v>
      </c>
      <c r="F15" s="44">
        <f t="shared" si="6"/>
        <v>0</v>
      </c>
      <c r="G15" s="42">
        <f t="shared" si="7"/>
        <v>0</v>
      </c>
      <c r="H15" s="46">
        <f t="shared" si="8"/>
        <v>0</v>
      </c>
      <c r="I15" s="281">
        <v>0.65630920803334591</v>
      </c>
      <c r="J15" s="281">
        <v>0.17279272451686245</v>
      </c>
      <c r="K15" s="281">
        <v>0.17089806744979158</v>
      </c>
      <c r="L15" s="380">
        <v>0</v>
      </c>
      <c r="M15" s="95">
        <f t="shared" si="9"/>
        <v>0</v>
      </c>
      <c r="N15" s="93">
        <f t="shared" si="10"/>
        <v>0</v>
      </c>
      <c r="O15" s="97">
        <f t="shared" si="11"/>
        <v>0</v>
      </c>
      <c r="P15" s="246">
        <v>0</v>
      </c>
      <c r="Q15" s="247">
        <v>0</v>
      </c>
      <c r="R15" s="248">
        <v>0</v>
      </c>
      <c r="S15" s="380">
        <v>216</v>
      </c>
      <c r="T15" s="95">
        <f t="shared" si="12"/>
        <v>12464</v>
      </c>
      <c r="U15" s="93">
        <f t="shared" si="13"/>
        <v>3406</v>
      </c>
      <c r="V15" s="97">
        <f t="shared" si="14"/>
        <v>2318</v>
      </c>
      <c r="W15" s="246">
        <v>0.68529904974846279</v>
      </c>
      <c r="X15" s="247">
        <v>0.18725544997205143</v>
      </c>
      <c r="Y15" s="248">
        <v>0.12744550027948576</v>
      </c>
      <c r="Z15" s="380">
        <v>0</v>
      </c>
      <c r="AA15" s="95">
        <f t="shared" si="15"/>
        <v>0</v>
      </c>
      <c r="AB15" s="93">
        <f t="shared" si="16"/>
        <v>0</v>
      </c>
      <c r="AC15" s="97">
        <f t="shared" si="17"/>
        <v>0</v>
      </c>
      <c r="AD15" s="246">
        <v>0.88888888888888884</v>
      </c>
      <c r="AE15" s="247">
        <v>0.1111111111111111</v>
      </c>
      <c r="AF15" s="248">
        <v>0</v>
      </c>
      <c r="AG15" s="380">
        <v>0</v>
      </c>
      <c r="AH15" s="95">
        <f t="shared" si="18"/>
        <v>0</v>
      </c>
      <c r="AI15" s="93">
        <f t="shared" si="19"/>
        <v>0</v>
      </c>
      <c r="AJ15" s="97">
        <f t="shared" si="20"/>
        <v>0</v>
      </c>
      <c r="AK15" s="246">
        <v>0.48275862068965519</v>
      </c>
      <c r="AL15" s="247">
        <v>0</v>
      </c>
      <c r="AM15" s="248">
        <v>0.51724137931034486</v>
      </c>
      <c r="AN15" s="380">
        <v>0</v>
      </c>
      <c r="AO15" s="95">
        <f t="shared" si="21"/>
        <v>0</v>
      </c>
      <c r="AP15" s="93">
        <f t="shared" si="22"/>
        <v>0</v>
      </c>
      <c r="AQ15" s="97">
        <f t="shared" si="23"/>
        <v>0</v>
      </c>
      <c r="AR15" s="246">
        <v>0.48275862068965519</v>
      </c>
      <c r="AS15" s="247">
        <v>0</v>
      </c>
      <c r="AT15" s="248">
        <v>0.51724137931034486</v>
      </c>
      <c r="AU15" s="380">
        <v>0</v>
      </c>
      <c r="AV15" s="77">
        <f t="shared" si="25"/>
        <v>0</v>
      </c>
      <c r="AW15" s="78">
        <f t="shared" si="25"/>
        <v>0</v>
      </c>
      <c r="AX15" s="80">
        <f t="shared" si="25"/>
        <v>0</v>
      </c>
      <c r="AY15" s="246">
        <v>2.0100502512562814E-2</v>
      </c>
      <c r="AZ15" s="247">
        <v>0.87939698492462315</v>
      </c>
      <c r="BA15" s="248">
        <v>0.10050251256281408</v>
      </c>
    </row>
    <row r="16" spans="1:54">
      <c r="A16" s="47" t="s">
        <v>316</v>
      </c>
      <c r="B16" s="48" t="s">
        <v>335</v>
      </c>
      <c r="C16" s="49">
        <v>17.62</v>
      </c>
      <c r="D16" s="50">
        <v>20.190000000000001</v>
      </c>
      <c r="E16" s="381">
        <v>0</v>
      </c>
      <c r="F16" s="51">
        <f t="shared" si="6"/>
        <v>0</v>
      </c>
      <c r="G16" s="52">
        <f t="shared" si="7"/>
        <v>0</v>
      </c>
      <c r="H16" s="53">
        <f t="shared" si="8"/>
        <v>0</v>
      </c>
      <c r="I16" s="282">
        <v>0.65637431331691609</v>
      </c>
      <c r="J16" s="282">
        <v>0.17275999242280735</v>
      </c>
      <c r="K16" s="282">
        <v>0.17086569426027656</v>
      </c>
      <c r="L16" s="381">
        <v>0</v>
      </c>
      <c r="M16" s="107">
        <f t="shared" si="9"/>
        <v>0</v>
      </c>
      <c r="N16" s="108">
        <f t="shared" si="10"/>
        <v>0</v>
      </c>
      <c r="O16" s="109">
        <f t="shared" si="11"/>
        <v>0</v>
      </c>
      <c r="P16" s="243">
        <v>0</v>
      </c>
      <c r="Q16" s="244">
        <v>0</v>
      </c>
      <c r="R16" s="245">
        <v>0</v>
      </c>
      <c r="S16" s="381">
        <v>216</v>
      </c>
      <c r="T16" s="107">
        <f t="shared" si="12"/>
        <v>12467</v>
      </c>
      <c r="U16" s="108">
        <f t="shared" si="13"/>
        <v>3407</v>
      </c>
      <c r="V16" s="109">
        <f t="shared" si="14"/>
        <v>2313</v>
      </c>
      <c r="W16" s="243">
        <v>0.68549063461000836</v>
      </c>
      <c r="X16" s="244">
        <v>0.18730779983226167</v>
      </c>
      <c r="Y16" s="245">
        <v>0.12720156555772993</v>
      </c>
      <c r="Z16" s="381">
        <v>0</v>
      </c>
      <c r="AA16" s="107">
        <f t="shared" si="15"/>
        <v>0</v>
      </c>
      <c r="AB16" s="108">
        <f t="shared" si="16"/>
        <v>0</v>
      </c>
      <c r="AC16" s="109">
        <f t="shared" si="17"/>
        <v>0</v>
      </c>
      <c r="AD16" s="243">
        <v>0.88888888888888884</v>
      </c>
      <c r="AE16" s="244">
        <v>0.1111111111111111</v>
      </c>
      <c r="AF16" s="245">
        <v>0</v>
      </c>
      <c r="AG16" s="381">
        <v>0</v>
      </c>
      <c r="AH16" s="107">
        <f t="shared" si="18"/>
        <v>0</v>
      </c>
      <c r="AI16" s="108">
        <f t="shared" si="19"/>
        <v>0</v>
      </c>
      <c r="AJ16" s="109">
        <f t="shared" si="20"/>
        <v>0</v>
      </c>
      <c r="AK16" s="243">
        <v>0.47924528301886793</v>
      </c>
      <c r="AL16" s="244">
        <v>0</v>
      </c>
      <c r="AM16" s="245">
        <v>0.52075471698113207</v>
      </c>
      <c r="AN16" s="381">
        <v>0</v>
      </c>
      <c r="AO16" s="107">
        <f t="shared" si="21"/>
        <v>0</v>
      </c>
      <c r="AP16" s="108">
        <f t="shared" si="22"/>
        <v>0</v>
      </c>
      <c r="AQ16" s="109">
        <f t="shared" si="23"/>
        <v>0</v>
      </c>
      <c r="AR16" s="243">
        <v>0.47924528301886793</v>
      </c>
      <c r="AS16" s="244">
        <v>0</v>
      </c>
      <c r="AT16" s="245">
        <v>0.52075471698113207</v>
      </c>
      <c r="AU16" s="381">
        <v>0</v>
      </c>
      <c r="AV16" s="81">
        <f t="shared" si="25"/>
        <v>0</v>
      </c>
      <c r="AW16" s="82">
        <f t="shared" si="25"/>
        <v>0</v>
      </c>
      <c r="AX16" s="83">
        <f t="shared" si="25"/>
        <v>0</v>
      </c>
      <c r="AY16" s="243">
        <v>2.729528535980149E-2</v>
      </c>
      <c r="AZ16" s="244">
        <v>0.87344913151364767</v>
      </c>
      <c r="BA16" s="245">
        <v>9.9255583126550875E-2</v>
      </c>
    </row>
    <row r="17" spans="1:53">
      <c r="A17" s="34" t="s">
        <v>317</v>
      </c>
      <c r="B17" s="37" t="s">
        <v>336</v>
      </c>
      <c r="C17" s="40">
        <v>20.190000000000001</v>
      </c>
      <c r="D17" s="38">
        <v>21.23</v>
      </c>
      <c r="E17" s="380">
        <v>0</v>
      </c>
      <c r="F17" s="44">
        <f t="shared" si="6"/>
        <v>0</v>
      </c>
      <c r="G17" s="42">
        <f t="shared" si="7"/>
        <v>0</v>
      </c>
      <c r="H17" s="46">
        <f t="shared" si="8"/>
        <v>0</v>
      </c>
      <c r="I17" s="281">
        <v>0.65630920803334591</v>
      </c>
      <c r="J17" s="281">
        <v>0.17279272451686245</v>
      </c>
      <c r="K17" s="281">
        <v>0.17089806744979158</v>
      </c>
      <c r="L17" s="380">
        <v>0</v>
      </c>
      <c r="M17" s="95">
        <f t="shared" si="9"/>
        <v>0</v>
      </c>
      <c r="N17" s="93">
        <f t="shared" si="10"/>
        <v>0</v>
      </c>
      <c r="O17" s="97">
        <f t="shared" si="11"/>
        <v>0</v>
      </c>
      <c r="P17" s="246">
        <v>0</v>
      </c>
      <c r="Q17" s="247">
        <v>0</v>
      </c>
      <c r="R17" s="248">
        <v>0</v>
      </c>
      <c r="S17" s="380">
        <v>216</v>
      </c>
      <c r="T17" s="95">
        <f t="shared" si="12"/>
        <v>12467</v>
      </c>
      <c r="U17" s="93">
        <f t="shared" si="13"/>
        <v>3407</v>
      </c>
      <c r="V17" s="97">
        <f t="shared" si="14"/>
        <v>2313</v>
      </c>
      <c r="W17" s="246">
        <v>0.68549063461000836</v>
      </c>
      <c r="X17" s="247">
        <v>0.18730779983226167</v>
      </c>
      <c r="Y17" s="248">
        <v>0.12720156555772993</v>
      </c>
      <c r="Z17" s="380">
        <v>0</v>
      </c>
      <c r="AA17" s="95">
        <f t="shared" si="15"/>
        <v>0</v>
      </c>
      <c r="AB17" s="93">
        <f t="shared" si="16"/>
        <v>0</v>
      </c>
      <c r="AC17" s="97">
        <f t="shared" si="17"/>
        <v>0</v>
      </c>
      <c r="AD17" s="246">
        <v>0.88888888888888884</v>
      </c>
      <c r="AE17" s="247">
        <v>0.1111111111111111</v>
      </c>
      <c r="AF17" s="248">
        <v>0</v>
      </c>
      <c r="AG17" s="380">
        <v>0</v>
      </c>
      <c r="AH17" s="95">
        <f t="shared" si="18"/>
        <v>0</v>
      </c>
      <c r="AI17" s="93">
        <f t="shared" si="19"/>
        <v>0</v>
      </c>
      <c r="AJ17" s="97">
        <f t="shared" si="20"/>
        <v>0</v>
      </c>
      <c r="AK17" s="246">
        <v>0.47940074906367042</v>
      </c>
      <c r="AL17" s="247">
        <v>0</v>
      </c>
      <c r="AM17" s="248">
        <v>0.52059925093632964</v>
      </c>
      <c r="AN17" s="380">
        <v>0</v>
      </c>
      <c r="AO17" s="95">
        <f t="shared" si="21"/>
        <v>0</v>
      </c>
      <c r="AP17" s="93">
        <f t="shared" si="22"/>
        <v>0</v>
      </c>
      <c r="AQ17" s="97">
        <f t="shared" si="23"/>
        <v>0</v>
      </c>
      <c r="AR17" s="246">
        <v>0.47940074906367042</v>
      </c>
      <c r="AS17" s="247">
        <v>0</v>
      </c>
      <c r="AT17" s="248">
        <v>0.52059925093632964</v>
      </c>
      <c r="AU17" s="380">
        <v>0</v>
      </c>
      <c r="AV17" s="77">
        <f t="shared" si="25"/>
        <v>0</v>
      </c>
      <c r="AW17" s="78">
        <f t="shared" si="25"/>
        <v>0</v>
      </c>
      <c r="AX17" s="80">
        <f t="shared" si="25"/>
        <v>0</v>
      </c>
      <c r="AY17" s="246">
        <v>2.7638190954773871E-2</v>
      </c>
      <c r="AZ17" s="247">
        <v>0.87939698492462315</v>
      </c>
      <c r="BA17" s="248">
        <v>9.2964824120603015E-2</v>
      </c>
    </row>
    <row r="18" spans="1:53">
      <c r="A18" s="34" t="s">
        <v>318</v>
      </c>
      <c r="B18" s="37" t="s">
        <v>337</v>
      </c>
      <c r="C18" s="40">
        <v>21.23</v>
      </c>
      <c r="D18" s="38">
        <v>22.17</v>
      </c>
      <c r="E18" s="380">
        <v>0</v>
      </c>
      <c r="F18" s="44">
        <f t="shared" si="6"/>
        <v>0</v>
      </c>
      <c r="G18" s="42">
        <f t="shared" si="7"/>
        <v>0</v>
      </c>
      <c r="H18" s="46">
        <f t="shared" si="8"/>
        <v>0</v>
      </c>
      <c r="I18" s="281">
        <v>0.65630920803334591</v>
      </c>
      <c r="J18" s="281">
        <v>0.17279272451686245</v>
      </c>
      <c r="K18" s="281">
        <v>0.17089806744979158</v>
      </c>
      <c r="L18" s="380">
        <v>0</v>
      </c>
      <c r="M18" s="95">
        <f t="shared" si="9"/>
        <v>0</v>
      </c>
      <c r="N18" s="93">
        <f t="shared" si="10"/>
        <v>0</v>
      </c>
      <c r="O18" s="97">
        <f t="shared" si="11"/>
        <v>0</v>
      </c>
      <c r="P18" s="246">
        <v>0</v>
      </c>
      <c r="Q18" s="247">
        <v>0</v>
      </c>
      <c r="R18" s="248">
        <v>0</v>
      </c>
      <c r="S18" s="380">
        <v>216</v>
      </c>
      <c r="T18" s="95">
        <f t="shared" si="12"/>
        <v>12467</v>
      </c>
      <c r="U18" s="93">
        <f t="shared" si="13"/>
        <v>3407</v>
      </c>
      <c r="V18" s="97">
        <f t="shared" si="14"/>
        <v>2313</v>
      </c>
      <c r="W18" s="246">
        <v>0.68549063461000836</v>
      </c>
      <c r="X18" s="247">
        <v>0.18730779983226167</v>
      </c>
      <c r="Y18" s="248">
        <v>0.12720156555772993</v>
      </c>
      <c r="Z18" s="380">
        <v>0</v>
      </c>
      <c r="AA18" s="95">
        <f t="shared" si="15"/>
        <v>0</v>
      </c>
      <c r="AB18" s="93">
        <f t="shared" si="16"/>
        <v>0</v>
      </c>
      <c r="AC18" s="97">
        <f t="shared" si="17"/>
        <v>0</v>
      </c>
      <c r="AD18" s="246">
        <v>0.88888888888888884</v>
      </c>
      <c r="AE18" s="247">
        <v>0.1111111111111111</v>
      </c>
      <c r="AF18" s="248">
        <v>0</v>
      </c>
      <c r="AG18" s="380">
        <v>0</v>
      </c>
      <c r="AH18" s="95">
        <f t="shared" si="18"/>
        <v>0</v>
      </c>
      <c r="AI18" s="93">
        <f t="shared" si="19"/>
        <v>0</v>
      </c>
      <c r="AJ18" s="97">
        <f t="shared" si="20"/>
        <v>0</v>
      </c>
      <c r="AK18" s="246">
        <v>4.1353383458646614E-2</v>
      </c>
      <c r="AL18" s="247">
        <v>0</v>
      </c>
      <c r="AM18" s="248">
        <v>0.95864661654135341</v>
      </c>
      <c r="AN18" s="380">
        <v>0</v>
      </c>
      <c r="AO18" s="95">
        <f t="shared" si="21"/>
        <v>0</v>
      </c>
      <c r="AP18" s="93">
        <f t="shared" si="22"/>
        <v>0</v>
      </c>
      <c r="AQ18" s="97">
        <f t="shared" si="23"/>
        <v>0</v>
      </c>
      <c r="AR18" s="246">
        <v>4.1353383458646614E-2</v>
      </c>
      <c r="AS18" s="247">
        <v>0</v>
      </c>
      <c r="AT18" s="248">
        <v>0.95864661654135341</v>
      </c>
      <c r="AU18" s="380">
        <v>0</v>
      </c>
      <c r="AV18" s="77">
        <f t="shared" si="25"/>
        <v>0</v>
      </c>
      <c r="AW18" s="78">
        <f t="shared" si="25"/>
        <v>0</v>
      </c>
      <c r="AX18" s="80">
        <f t="shared" si="25"/>
        <v>0</v>
      </c>
      <c r="AY18" s="246">
        <v>2.5000000000000001E-2</v>
      </c>
      <c r="AZ18" s="247">
        <v>0.875</v>
      </c>
      <c r="BA18" s="248">
        <v>0.1</v>
      </c>
    </row>
    <row r="19" spans="1:53">
      <c r="A19" s="34" t="s">
        <v>319</v>
      </c>
      <c r="B19" s="37" t="s">
        <v>338</v>
      </c>
      <c r="C19" s="40">
        <v>22.17</v>
      </c>
      <c r="D19" s="38">
        <v>23.83</v>
      </c>
      <c r="E19" s="380">
        <v>0</v>
      </c>
      <c r="F19" s="44">
        <f t="shared" si="6"/>
        <v>0</v>
      </c>
      <c r="G19" s="42">
        <f t="shared" si="7"/>
        <v>0</v>
      </c>
      <c r="H19" s="46">
        <f t="shared" si="8"/>
        <v>0</v>
      </c>
      <c r="I19" s="281">
        <v>0.65630920803334591</v>
      </c>
      <c r="J19" s="281">
        <v>0.17279272451686245</v>
      </c>
      <c r="K19" s="281">
        <v>0.17089806744979158</v>
      </c>
      <c r="L19" s="380">
        <v>0</v>
      </c>
      <c r="M19" s="95">
        <f t="shared" si="9"/>
        <v>0</v>
      </c>
      <c r="N19" s="93">
        <f t="shared" si="10"/>
        <v>0</v>
      </c>
      <c r="O19" s="97">
        <f t="shared" si="11"/>
        <v>0</v>
      </c>
      <c r="P19" s="246">
        <v>0</v>
      </c>
      <c r="Q19" s="247">
        <v>0</v>
      </c>
      <c r="R19" s="248">
        <v>0</v>
      </c>
      <c r="S19" s="380">
        <v>216</v>
      </c>
      <c r="T19" s="95">
        <f t="shared" si="12"/>
        <v>12467</v>
      </c>
      <c r="U19" s="93">
        <f t="shared" si="13"/>
        <v>3409</v>
      </c>
      <c r="V19" s="97">
        <f t="shared" si="14"/>
        <v>2312</v>
      </c>
      <c r="W19" s="246">
        <v>0.68547486033519556</v>
      </c>
      <c r="X19" s="247">
        <v>0.18743016759776537</v>
      </c>
      <c r="Y19" s="248">
        <v>0.1270949720670391</v>
      </c>
      <c r="Z19" s="380">
        <v>0</v>
      </c>
      <c r="AA19" s="95">
        <f t="shared" si="15"/>
        <v>0</v>
      </c>
      <c r="AB19" s="93">
        <f t="shared" si="16"/>
        <v>0</v>
      </c>
      <c r="AC19" s="97">
        <f t="shared" si="17"/>
        <v>0</v>
      </c>
      <c r="AD19" s="246">
        <v>0.88888888888888884</v>
      </c>
      <c r="AE19" s="247">
        <v>0.1111111111111111</v>
      </c>
      <c r="AF19" s="248">
        <v>0</v>
      </c>
      <c r="AG19" s="380">
        <v>0</v>
      </c>
      <c r="AH19" s="95">
        <f t="shared" si="18"/>
        <v>0</v>
      </c>
      <c r="AI19" s="93">
        <f t="shared" si="19"/>
        <v>0</v>
      </c>
      <c r="AJ19" s="97">
        <f t="shared" si="20"/>
        <v>0</v>
      </c>
      <c r="AK19" s="246">
        <v>1.5037593984962405E-2</v>
      </c>
      <c r="AL19" s="247">
        <v>0</v>
      </c>
      <c r="AM19" s="248">
        <v>0.98496240601503759</v>
      </c>
      <c r="AN19" s="380">
        <v>0</v>
      </c>
      <c r="AO19" s="95">
        <f t="shared" si="21"/>
        <v>0</v>
      </c>
      <c r="AP19" s="93">
        <f t="shared" si="22"/>
        <v>0</v>
      </c>
      <c r="AQ19" s="97">
        <f t="shared" si="23"/>
        <v>0</v>
      </c>
      <c r="AR19" s="246">
        <v>1.5037593984962405E-2</v>
      </c>
      <c r="AS19" s="247">
        <v>0</v>
      </c>
      <c r="AT19" s="248">
        <v>0.98496240601503759</v>
      </c>
      <c r="AU19" s="380">
        <v>0</v>
      </c>
      <c r="AV19" s="77">
        <f t="shared" si="25"/>
        <v>0</v>
      </c>
      <c r="AW19" s="78">
        <f t="shared" si="25"/>
        <v>0</v>
      </c>
      <c r="AX19" s="80">
        <f t="shared" si="25"/>
        <v>0</v>
      </c>
      <c r="AY19" s="246">
        <v>1.7766497461928935E-2</v>
      </c>
      <c r="AZ19" s="247">
        <v>0.8883248730964467</v>
      </c>
      <c r="BA19" s="248">
        <v>9.3908629441624369E-2</v>
      </c>
    </row>
    <row r="20" spans="1:53">
      <c r="A20" s="47" t="s">
        <v>320</v>
      </c>
      <c r="B20" s="48" t="s">
        <v>339</v>
      </c>
      <c r="C20" s="49">
        <v>23.83</v>
      </c>
      <c r="D20" s="50">
        <v>42.61</v>
      </c>
      <c r="E20" s="381">
        <v>186</v>
      </c>
      <c r="F20" s="51">
        <f t="shared" si="6"/>
        <v>13319</v>
      </c>
      <c r="G20" s="52">
        <f t="shared" si="7"/>
        <v>3511</v>
      </c>
      <c r="H20" s="53">
        <f t="shared" si="8"/>
        <v>2998</v>
      </c>
      <c r="I20" s="282">
        <v>0.67174220963172804</v>
      </c>
      <c r="J20" s="282">
        <v>0.17705382436260622</v>
      </c>
      <c r="K20" s="282">
        <v>0.15120396600566571</v>
      </c>
      <c r="L20" s="381">
        <v>118</v>
      </c>
      <c r="M20" s="107">
        <f t="shared" si="9"/>
        <v>11664</v>
      </c>
      <c r="N20" s="108">
        <f t="shared" si="10"/>
        <v>3888</v>
      </c>
      <c r="O20" s="109">
        <f t="shared" si="11"/>
        <v>3564</v>
      </c>
      <c r="P20" s="243">
        <v>0.61016693483507645</v>
      </c>
      <c r="Q20" s="244">
        <v>0.20338897827835881</v>
      </c>
      <c r="R20" s="245">
        <v>0.18644408688656477</v>
      </c>
      <c r="S20" s="381">
        <v>0</v>
      </c>
      <c r="T20" s="107">
        <f t="shared" si="12"/>
        <v>0</v>
      </c>
      <c r="U20" s="108">
        <f t="shared" si="13"/>
        <v>0</v>
      </c>
      <c r="V20" s="109">
        <f t="shared" si="14"/>
        <v>0</v>
      </c>
      <c r="W20" s="243">
        <v>0.65142409197805073</v>
      </c>
      <c r="X20" s="244">
        <v>0.18421740266527306</v>
      </c>
      <c r="Y20" s="245">
        <v>0.16435850535667626</v>
      </c>
      <c r="Z20" s="381">
        <v>10.57</v>
      </c>
      <c r="AA20" s="107">
        <f t="shared" si="15"/>
        <v>918</v>
      </c>
      <c r="AB20" s="108">
        <f t="shared" si="16"/>
        <v>190</v>
      </c>
      <c r="AC20" s="109">
        <f t="shared" si="17"/>
        <v>18</v>
      </c>
      <c r="AD20" s="243">
        <v>0.81510934393638168</v>
      </c>
      <c r="AE20" s="244">
        <v>0.16898608349900596</v>
      </c>
      <c r="AF20" s="245">
        <v>1.5904572564612324E-2</v>
      </c>
      <c r="AG20" s="381">
        <v>0</v>
      </c>
      <c r="AH20" s="107">
        <f t="shared" si="18"/>
        <v>0</v>
      </c>
      <c r="AI20" s="108">
        <f t="shared" si="19"/>
        <v>0</v>
      </c>
      <c r="AJ20" s="109">
        <f t="shared" si="20"/>
        <v>0</v>
      </c>
      <c r="AK20" s="243">
        <v>0.6863775733683749</v>
      </c>
      <c r="AL20" s="244">
        <v>5.7380639509417436E-2</v>
      </c>
      <c r="AM20" s="245">
        <v>0.25624178712220763</v>
      </c>
      <c r="AN20" s="381">
        <v>3.71</v>
      </c>
      <c r="AO20" s="107">
        <f t="shared" si="21"/>
        <v>382</v>
      </c>
      <c r="AP20" s="108">
        <f t="shared" si="22"/>
        <v>32</v>
      </c>
      <c r="AQ20" s="109">
        <f t="shared" si="23"/>
        <v>143</v>
      </c>
      <c r="AR20" s="243">
        <v>0.6863775733683749</v>
      </c>
      <c r="AS20" s="244">
        <v>5.7380639509417436E-2</v>
      </c>
      <c r="AT20" s="245">
        <v>0.25624178712220763</v>
      </c>
      <c r="AU20" s="381"/>
      <c r="AV20" s="81">
        <v>2738.5034780131882</v>
      </c>
      <c r="AW20" s="82">
        <v>2015.295237419002</v>
      </c>
      <c r="AX20" s="83">
        <v>1881.2426196141605</v>
      </c>
      <c r="AY20" s="243">
        <v>0.34718019257221461</v>
      </c>
      <c r="AZ20" s="244">
        <v>0.38734525447042639</v>
      </c>
      <c r="BA20" s="245">
        <v>0.265474552957359</v>
      </c>
    </row>
    <row r="21" spans="1:53">
      <c r="A21" s="34" t="s">
        <v>321</v>
      </c>
      <c r="B21" s="37" t="s">
        <v>340</v>
      </c>
      <c r="C21" s="40">
        <v>42.61</v>
      </c>
      <c r="D21" s="38">
        <v>46.84</v>
      </c>
      <c r="E21" s="380">
        <v>186</v>
      </c>
      <c r="F21" s="44">
        <f t="shared" si="6"/>
        <v>13038</v>
      </c>
      <c r="G21" s="42">
        <f t="shared" si="7"/>
        <v>3521</v>
      </c>
      <c r="H21" s="46">
        <f t="shared" si="8"/>
        <v>3268</v>
      </c>
      <c r="I21" s="281">
        <v>0.65758754863813229</v>
      </c>
      <c r="J21" s="281">
        <v>0.17757339936328262</v>
      </c>
      <c r="K21" s="281">
        <v>0.16483905199858506</v>
      </c>
      <c r="L21" s="380">
        <v>118</v>
      </c>
      <c r="M21" s="95">
        <f t="shared" si="9"/>
        <v>11664</v>
      </c>
      <c r="N21" s="93">
        <f t="shared" si="10"/>
        <v>3888</v>
      </c>
      <c r="O21" s="97">
        <f t="shared" si="11"/>
        <v>3564</v>
      </c>
      <c r="P21" s="246">
        <v>0.61016693483507645</v>
      </c>
      <c r="Q21" s="247">
        <v>0.20338897827835881</v>
      </c>
      <c r="R21" s="248">
        <v>0.18644408688656477</v>
      </c>
      <c r="S21" s="380">
        <v>0</v>
      </c>
      <c r="T21" s="95">
        <f t="shared" si="12"/>
        <v>0</v>
      </c>
      <c r="U21" s="93">
        <f t="shared" si="13"/>
        <v>0</v>
      </c>
      <c r="V21" s="97">
        <f t="shared" si="14"/>
        <v>0</v>
      </c>
      <c r="W21" s="246">
        <v>0.65064018813692182</v>
      </c>
      <c r="X21" s="247">
        <v>0.18421740266527306</v>
      </c>
      <c r="Y21" s="248">
        <v>0.16514240919780507</v>
      </c>
      <c r="Z21" s="380">
        <v>10.57</v>
      </c>
      <c r="AA21" s="95">
        <f t="shared" si="15"/>
        <v>918</v>
      </c>
      <c r="AB21" s="93">
        <f t="shared" si="16"/>
        <v>190</v>
      </c>
      <c r="AC21" s="97">
        <f t="shared" si="17"/>
        <v>18</v>
      </c>
      <c r="AD21" s="246">
        <v>0.81510934393638168</v>
      </c>
      <c r="AE21" s="247">
        <v>0.16898608349900596</v>
      </c>
      <c r="AF21" s="248">
        <v>1.5904572564612324E-2</v>
      </c>
      <c r="AG21" s="380">
        <v>0</v>
      </c>
      <c r="AH21" s="95">
        <f t="shared" si="18"/>
        <v>0</v>
      </c>
      <c r="AI21" s="93">
        <f t="shared" si="19"/>
        <v>0</v>
      </c>
      <c r="AJ21" s="97">
        <f t="shared" si="20"/>
        <v>0</v>
      </c>
      <c r="AK21" s="246">
        <v>0.68856767411300923</v>
      </c>
      <c r="AL21" s="247">
        <v>5.5190538764783179E-2</v>
      </c>
      <c r="AM21" s="248">
        <v>0.25624178712220763</v>
      </c>
      <c r="AN21" s="380">
        <v>3.71</v>
      </c>
      <c r="AO21" s="95">
        <f t="shared" si="21"/>
        <v>383</v>
      </c>
      <c r="AP21" s="93">
        <f t="shared" si="22"/>
        <v>31</v>
      </c>
      <c r="AQ21" s="97">
        <f t="shared" si="23"/>
        <v>143</v>
      </c>
      <c r="AR21" s="246">
        <v>0.68856767411300923</v>
      </c>
      <c r="AS21" s="247">
        <v>5.5190538764783179E-2</v>
      </c>
      <c r="AT21" s="248">
        <v>0.25624178712220763</v>
      </c>
      <c r="AU21" s="380"/>
      <c r="AV21" s="77">
        <v>2738.5034780131882</v>
      </c>
      <c r="AW21" s="78">
        <v>2015.295237419002</v>
      </c>
      <c r="AX21" s="80">
        <v>1881.2426196141605</v>
      </c>
      <c r="AY21" s="246">
        <v>0.34703947368421051</v>
      </c>
      <c r="AZ21" s="247">
        <v>0.38623903508771928</v>
      </c>
      <c r="BA21" s="248">
        <v>0.26672149122807015</v>
      </c>
    </row>
    <row r="22" spans="1:53">
      <c r="A22" s="34" t="s">
        <v>322</v>
      </c>
      <c r="B22" s="37" t="s">
        <v>341</v>
      </c>
      <c r="C22" s="40">
        <v>46.84</v>
      </c>
      <c r="D22" s="38">
        <v>50.76</v>
      </c>
      <c r="E22" s="380">
        <v>186</v>
      </c>
      <c r="F22" s="44">
        <f t="shared" si="6"/>
        <v>13038</v>
      </c>
      <c r="G22" s="42">
        <f t="shared" si="7"/>
        <v>3521</v>
      </c>
      <c r="H22" s="46">
        <f t="shared" si="8"/>
        <v>3268</v>
      </c>
      <c r="I22" s="281">
        <v>0.65758754863813229</v>
      </c>
      <c r="J22" s="281">
        <v>0.17757339936328262</v>
      </c>
      <c r="K22" s="281">
        <v>0.16483905199858506</v>
      </c>
      <c r="L22" s="380">
        <v>118</v>
      </c>
      <c r="M22" s="95">
        <f t="shared" si="9"/>
        <v>11664</v>
      </c>
      <c r="N22" s="93">
        <f t="shared" si="10"/>
        <v>3888</v>
      </c>
      <c r="O22" s="97">
        <f t="shared" si="11"/>
        <v>3564</v>
      </c>
      <c r="P22" s="246">
        <v>0.61016693483507645</v>
      </c>
      <c r="Q22" s="247">
        <v>0.20338897827835881</v>
      </c>
      <c r="R22" s="248">
        <v>0.18644408688656477</v>
      </c>
      <c r="S22" s="380">
        <v>0</v>
      </c>
      <c r="T22" s="95">
        <f t="shared" si="12"/>
        <v>0</v>
      </c>
      <c r="U22" s="93">
        <f t="shared" si="13"/>
        <v>0</v>
      </c>
      <c r="V22" s="97">
        <f t="shared" si="14"/>
        <v>0</v>
      </c>
      <c r="W22" s="246">
        <v>0.65073145245559039</v>
      </c>
      <c r="X22" s="247">
        <v>0.18416927899686519</v>
      </c>
      <c r="Y22" s="248">
        <v>0.16509926854754442</v>
      </c>
      <c r="Z22" s="380">
        <v>10.57</v>
      </c>
      <c r="AA22" s="95">
        <f t="shared" si="15"/>
        <v>919</v>
      </c>
      <c r="AB22" s="93">
        <f t="shared" si="16"/>
        <v>204</v>
      </c>
      <c r="AC22" s="97">
        <f t="shared" si="17"/>
        <v>3</v>
      </c>
      <c r="AD22" s="246">
        <v>0.8159203980099502</v>
      </c>
      <c r="AE22" s="247">
        <v>0.18109452736318407</v>
      </c>
      <c r="AF22" s="248">
        <v>2.9850746268656717E-3</v>
      </c>
      <c r="AG22" s="380">
        <v>0</v>
      </c>
      <c r="AH22" s="95">
        <f t="shared" si="18"/>
        <v>0</v>
      </c>
      <c r="AI22" s="93">
        <f t="shared" si="19"/>
        <v>0</v>
      </c>
      <c r="AJ22" s="97">
        <f t="shared" si="20"/>
        <v>0</v>
      </c>
      <c r="AK22" s="246">
        <v>0.68856767411300923</v>
      </c>
      <c r="AL22" s="247">
        <v>5.5190538764783179E-2</v>
      </c>
      <c r="AM22" s="248">
        <v>0.25624178712220763</v>
      </c>
      <c r="AN22" s="380">
        <v>3.71</v>
      </c>
      <c r="AO22" s="95">
        <f t="shared" si="21"/>
        <v>383</v>
      </c>
      <c r="AP22" s="93">
        <f t="shared" si="22"/>
        <v>31</v>
      </c>
      <c r="AQ22" s="97">
        <f t="shared" si="23"/>
        <v>143</v>
      </c>
      <c r="AR22" s="246">
        <v>0.68856767411300923</v>
      </c>
      <c r="AS22" s="247">
        <v>5.5190538764783179E-2</v>
      </c>
      <c r="AT22" s="248">
        <v>0.25624178712220763</v>
      </c>
      <c r="AU22" s="380"/>
      <c r="AV22" s="77">
        <v>2738.5034780131882</v>
      </c>
      <c r="AW22" s="78">
        <v>2015.295237419002</v>
      </c>
      <c r="AX22" s="80">
        <v>1881.2426196141605</v>
      </c>
      <c r="AY22" s="246">
        <v>0.34776651137297893</v>
      </c>
      <c r="AZ22" s="247">
        <v>0.38640723485886547</v>
      </c>
      <c r="BA22" s="248">
        <v>0.26582625376815566</v>
      </c>
    </row>
    <row r="23" spans="1:53">
      <c r="A23" s="55" t="s">
        <v>323</v>
      </c>
      <c r="B23" s="56" t="s">
        <v>342</v>
      </c>
      <c r="C23" s="57">
        <v>50.76</v>
      </c>
      <c r="D23" s="58">
        <v>52.7</v>
      </c>
      <c r="E23" s="382">
        <v>186</v>
      </c>
      <c r="F23" s="59">
        <f t="shared" si="6"/>
        <v>13043</v>
      </c>
      <c r="G23" s="60">
        <f t="shared" si="7"/>
        <v>3515</v>
      </c>
      <c r="H23" s="61">
        <f t="shared" si="8"/>
        <v>3270</v>
      </c>
      <c r="I23" s="283">
        <v>0.65782024062278843</v>
      </c>
      <c r="J23" s="283">
        <v>0.17728237791932058</v>
      </c>
      <c r="K23" s="283">
        <v>0.16489738145789101</v>
      </c>
      <c r="L23" s="382">
        <v>118</v>
      </c>
      <c r="M23" s="110">
        <f t="shared" si="9"/>
        <v>11664</v>
      </c>
      <c r="N23" s="111">
        <f t="shared" si="10"/>
        <v>3888</v>
      </c>
      <c r="O23" s="112">
        <f t="shared" si="11"/>
        <v>3564</v>
      </c>
      <c r="P23" s="246">
        <v>0.61016693483507645</v>
      </c>
      <c r="Q23" s="247">
        <v>0.20338897827835881</v>
      </c>
      <c r="R23" s="248">
        <v>0.18644408688656477</v>
      </c>
      <c r="S23" s="382">
        <v>0</v>
      </c>
      <c r="T23" s="110">
        <f t="shared" si="12"/>
        <v>0</v>
      </c>
      <c r="U23" s="111">
        <f t="shared" si="13"/>
        <v>0</v>
      </c>
      <c r="V23" s="112">
        <f t="shared" si="14"/>
        <v>0</v>
      </c>
      <c r="W23" s="246">
        <v>0.65057411273486432</v>
      </c>
      <c r="X23" s="247">
        <v>0.18423799582463465</v>
      </c>
      <c r="Y23" s="248">
        <v>0.16518789144050106</v>
      </c>
      <c r="Z23" s="382">
        <v>10.57</v>
      </c>
      <c r="AA23" s="110">
        <f t="shared" si="15"/>
        <v>920</v>
      </c>
      <c r="AB23" s="111">
        <f t="shared" si="16"/>
        <v>205</v>
      </c>
      <c r="AC23" s="112">
        <f t="shared" si="17"/>
        <v>2</v>
      </c>
      <c r="AD23" s="246">
        <v>0.81610337972167002</v>
      </c>
      <c r="AE23" s="247">
        <v>0.18190854870775347</v>
      </c>
      <c r="AF23" s="248">
        <v>1.9880715705765406E-3</v>
      </c>
      <c r="AG23" s="382">
        <v>0</v>
      </c>
      <c r="AH23" s="110">
        <f t="shared" si="18"/>
        <v>0</v>
      </c>
      <c r="AI23" s="111">
        <f t="shared" si="19"/>
        <v>0</v>
      </c>
      <c r="AJ23" s="112">
        <f t="shared" si="20"/>
        <v>0</v>
      </c>
      <c r="AK23" s="246">
        <v>0.68843120070113939</v>
      </c>
      <c r="AL23" s="247">
        <v>5.5214723926380369E-2</v>
      </c>
      <c r="AM23" s="248">
        <v>0.25635407537248028</v>
      </c>
      <c r="AN23" s="382">
        <v>3.71</v>
      </c>
      <c r="AO23" s="110">
        <f t="shared" si="21"/>
        <v>383</v>
      </c>
      <c r="AP23" s="111">
        <f t="shared" si="22"/>
        <v>31</v>
      </c>
      <c r="AQ23" s="112">
        <f t="shared" si="23"/>
        <v>143</v>
      </c>
      <c r="AR23" s="246">
        <v>0.68843120070113939</v>
      </c>
      <c r="AS23" s="247">
        <v>5.5214723926380369E-2</v>
      </c>
      <c r="AT23" s="248">
        <v>0.25635407537248028</v>
      </c>
      <c r="AU23" s="382"/>
      <c r="AV23" s="84">
        <v>3404.2605966910137</v>
      </c>
      <c r="AW23" s="85">
        <v>2061.4814334694092</v>
      </c>
      <c r="AX23" s="86">
        <v>2350.990028224403</v>
      </c>
      <c r="AY23" s="246">
        <v>0.31486076647366967</v>
      </c>
      <c r="AZ23" s="247">
        <v>0.41687344913151364</v>
      </c>
      <c r="BA23" s="248">
        <v>0.26826578439481663</v>
      </c>
    </row>
  </sheetData>
  <mergeCells count="20">
    <mergeCell ref="AU3:BA3"/>
    <mergeCell ref="AU2:BA2"/>
    <mergeCell ref="AG2:AM2"/>
    <mergeCell ref="AG3:AM3"/>
    <mergeCell ref="A1:BB1"/>
    <mergeCell ref="A4:B4"/>
    <mergeCell ref="A2:B2"/>
    <mergeCell ref="BB2:BB4"/>
    <mergeCell ref="A3:B3"/>
    <mergeCell ref="C2:D3"/>
    <mergeCell ref="E3:K3"/>
    <mergeCell ref="E2:K2"/>
    <mergeCell ref="L3:R3"/>
    <mergeCell ref="L2:R2"/>
    <mergeCell ref="S3:Y3"/>
    <mergeCell ref="S2:Y2"/>
    <mergeCell ref="Z3:AF3"/>
    <mergeCell ref="Z2:AF2"/>
    <mergeCell ref="AN3:AT3"/>
    <mergeCell ref="AN2:AT2"/>
  </mergeCells>
  <hyperlinks>
    <hyperlink ref="A2:B2" location="OVERSIKT!A1" display="OVERSIKT"/>
    <hyperlink ref="BB2:BB4" location="togtyper!A1" display="togtyper"/>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L16"/>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6" width="5" style="28" customWidth="1"/>
    <col min="7" max="7" width="4" style="28" customWidth="1"/>
    <col min="8" max="8" width="3.42578125" style="28" customWidth="1"/>
    <col min="9" max="10" width="5" style="28" bestFit="1" customWidth="1"/>
    <col min="11" max="11" width="4" style="28" bestFit="1" customWidth="1"/>
    <col min="12" max="16384" width="11.42578125" style="28"/>
  </cols>
  <sheetData>
    <row r="1" spans="1:12" ht="21">
      <c r="A1" s="518" t="s">
        <v>364</v>
      </c>
      <c r="B1" s="518"/>
      <c r="C1" s="518"/>
      <c r="D1" s="518"/>
      <c r="E1" s="518"/>
      <c r="F1" s="518"/>
      <c r="G1" s="518"/>
      <c r="H1" s="518"/>
      <c r="I1" s="518"/>
      <c r="J1" s="518"/>
      <c r="K1" s="518"/>
      <c r="L1" s="518"/>
    </row>
    <row r="2" spans="1:12" ht="15" customHeight="1">
      <c r="A2" s="520" t="s">
        <v>11</v>
      </c>
      <c r="B2" s="520"/>
      <c r="C2" s="530" t="s">
        <v>5</v>
      </c>
      <c r="D2" s="531"/>
      <c r="E2" s="522" t="s">
        <v>1165</v>
      </c>
      <c r="F2" s="523"/>
      <c r="G2" s="523"/>
      <c r="H2" s="523"/>
      <c r="I2" s="523"/>
      <c r="J2" s="523"/>
      <c r="K2" s="524"/>
      <c r="L2" s="546" t="s">
        <v>56</v>
      </c>
    </row>
    <row r="3" spans="1:12" ht="15" customHeight="1">
      <c r="A3" s="525" t="s">
        <v>1110</v>
      </c>
      <c r="B3" s="526"/>
      <c r="C3" s="532"/>
      <c r="D3" s="533"/>
      <c r="E3" s="527">
        <f>IFERROR(IF(MATCH(E2,TOGLENGDER!$A$2:$A$206,0),INDEX(TOGLENGDER!$B$2:$B$206,MATCH(E2,TOGLENGDER!$A$2:$A$206,0),1),0),"!feil!")</f>
        <v>178</v>
      </c>
      <c r="F3" s="528"/>
      <c r="G3" s="528"/>
      <c r="H3" s="528"/>
      <c r="I3" s="528"/>
      <c r="J3" s="528"/>
      <c r="K3" s="529"/>
      <c r="L3" s="546"/>
    </row>
    <row r="4" spans="1:12" ht="15" customHeight="1">
      <c r="A4" s="519" t="s">
        <v>0</v>
      </c>
      <c r="B4" s="519"/>
      <c r="C4" s="29" t="s">
        <v>57</v>
      </c>
      <c r="D4" s="29" t="s">
        <v>58</v>
      </c>
      <c r="E4" s="379" t="s">
        <v>1166</v>
      </c>
      <c r="F4" s="30" t="s">
        <v>2</v>
      </c>
      <c r="G4" s="30" t="s">
        <v>3</v>
      </c>
      <c r="H4" s="30" t="s">
        <v>4</v>
      </c>
      <c r="I4" s="242" t="s">
        <v>2</v>
      </c>
      <c r="J4" s="242" t="s">
        <v>3</v>
      </c>
      <c r="K4" s="242" t="s">
        <v>4</v>
      </c>
      <c r="L4" s="546"/>
    </row>
    <row r="5" spans="1:12">
      <c r="A5" s="33" t="s">
        <v>344</v>
      </c>
      <c r="B5" s="35" t="s">
        <v>354</v>
      </c>
      <c r="C5" s="39">
        <v>335.8</v>
      </c>
      <c r="D5" s="36">
        <v>336.93</v>
      </c>
      <c r="E5" s="378">
        <v>20</v>
      </c>
      <c r="F5" s="43">
        <f>ROUND($E5*$E$3*I5,0)</f>
        <v>3176</v>
      </c>
      <c r="G5" s="41">
        <f t="shared" ref="G5:H5" si="0">ROUND($E5*$E$3*J5,0)</f>
        <v>384</v>
      </c>
      <c r="H5" s="45">
        <f t="shared" si="0"/>
        <v>0</v>
      </c>
      <c r="I5" s="243">
        <v>0.89223964616003215</v>
      </c>
      <c r="J5" s="244">
        <v>0.10776035383996783</v>
      </c>
      <c r="K5" s="245">
        <v>0</v>
      </c>
    </row>
    <row r="6" spans="1:12">
      <c r="A6" s="34" t="s">
        <v>345</v>
      </c>
      <c r="B6" s="37" t="s">
        <v>355</v>
      </c>
      <c r="C6" s="40">
        <v>336.93</v>
      </c>
      <c r="D6" s="38">
        <v>338</v>
      </c>
      <c r="E6" s="380">
        <v>20</v>
      </c>
      <c r="F6" s="44">
        <f t="shared" ref="F6:F14" si="1">ROUND($E6*$E$3*I6,0)</f>
        <v>3176</v>
      </c>
      <c r="G6" s="42">
        <f t="shared" ref="G6:G14" si="2">ROUND($E6*$E$3*J6,0)</f>
        <v>384</v>
      </c>
      <c r="H6" s="46">
        <f t="shared" ref="H6:H14" si="3">ROUND($E6*$E$3*K6,0)</f>
        <v>0</v>
      </c>
      <c r="I6" s="246">
        <v>0.89223964616003215</v>
      </c>
      <c r="J6" s="247">
        <v>0.10776035383996783</v>
      </c>
      <c r="K6" s="248">
        <v>0</v>
      </c>
    </row>
    <row r="7" spans="1:12">
      <c r="A7" s="34" t="s">
        <v>346</v>
      </c>
      <c r="B7" s="37" t="s">
        <v>356</v>
      </c>
      <c r="C7" s="40">
        <v>338</v>
      </c>
      <c r="D7" s="38">
        <v>340.2</v>
      </c>
      <c r="E7" s="380">
        <v>20</v>
      </c>
      <c r="F7" s="44">
        <f t="shared" si="1"/>
        <v>3176</v>
      </c>
      <c r="G7" s="42">
        <f t="shared" si="2"/>
        <v>384</v>
      </c>
      <c r="H7" s="46">
        <f t="shared" si="3"/>
        <v>0</v>
      </c>
      <c r="I7" s="246">
        <v>0.89223964616003215</v>
      </c>
      <c r="J7" s="247">
        <v>0.10776035383996783</v>
      </c>
      <c r="K7" s="248">
        <v>0</v>
      </c>
    </row>
    <row r="8" spans="1:12">
      <c r="A8" s="34" t="s">
        <v>347</v>
      </c>
      <c r="B8" s="37" t="s">
        <v>357</v>
      </c>
      <c r="C8" s="40">
        <v>340.2</v>
      </c>
      <c r="D8" s="38">
        <v>342.14</v>
      </c>
      <c r="E8" s="380">
        <v>20</v>
      </c>
      <c r="F8" s="44">
        <f t="shared" si="1"/>
        <v>3176</v>
      </c>
      <c r="G8" s="42">
        <f t="shared" si="2"/>
        <v>384</v>
      </c>
      <c r="H8" s="46">
        <f t="shared" si="3"/>
        <v>0</v>
      </c>
      <c r="I8" s="246">
        <v>0.89223964616003215</v>
      </c>
      <c r="J8" s="247">
        <v>0.10776035383996783</v>
      </c>
      <c r="K8" s="248">
        <v>0</v>
      </c>
    </row>
    <row r="9" spans="1:12">
      <c r="A9" s="47" t="s">
        <v>348</v>
      </c>
      <c r="B9" s="48" t="s">
        <v>358</v>
      </c>
      <c r="C9" s="49">
        <v>342.14</v>
      </c>
      <c r="D9" s="50">
        <v>344.2</v>
      </c>
      <c r="E9" s="381">
        <v>20</v>
      </c>
      <c r="F9" s="51">
        <f t="shared" si="1"/>
        <v>3176</v>
      </c>
      <c r="G9" s="52">
        <f t="shared" si="2"/>
        <v>384</v>
      </c>
      <c r="H9" s="53">
        <f t="shared" si="3"/>
        <v>0</v>
      </c>
      <c r="I9" s="249">
        <v>0.89223964616003215</v>
      </c>
      <c r="J9" s="250">
        <v>0.10776035383996783</v>
      </c>
      <c r="K9" s="251">
        <v>0</v>
      </c>
    </row>
    <row r="10" spans="1:12">
      <c r="A10" s="34" t="s">
        <v>349</v>
      </c>
      <c r="B10" s="37" t="s">
        <v>359</v>
      </c>
      <c r="C10" s="40">
        <v>344.2</v>
      </c>
      <c r="D10" s="38">
        <v>346.31</v>
      </c>
      <c r="E10" s="380">
        <v>20</v>
      </c>
      <c r="F10" s="44">
        <f t="shared" si="1"/>
        <v>2962</v>
      </c>
      <c r="G10" s="42">
        <f t="shared" si="2"/>
        <v>598</v>
      </c>
      <c r="H10" s="46">
        <f t="shared" si="3"/>
        <v>0</v>
      </c>
      <c r="I10" s="246">
        <v>0.8319260152794532</v>
      </c>
      <c r="J10" s="247">
        <v>0.16807398472054685</v>
      </c>
      <c r="K10" s="248">
        <v>0</v>
      </c>
    </row>
    <row r="11" spans="1:12">
      <c r="A11" s="34" t="s">
        <v>350</v>
      </c>
      <c r="B11" s="37" t="s">
        <v>360</v>
      </c>
      <c r="C11" s="40">
        <v>346.31</v>
      </c>
      <c r="D11" s="38">
        <v>349.7</v>
      </c>
      <c r="E11" s="380">
        <v>20</v>
      </c>
      <c r="F11" s="44">
        <f t="shared" si="1"/>
        <v>2901</v>
      </c>
      <c r="G11" s="42">
        <f t="shared" si="2"/>
        <v>659</v>
      </c>
      <c r="H11" s="46">
        <f t="shared" si="3"/>
        <v>0</v>
      </c>
      <c r="I11" s="246">
        <v>0.81496379726468227</v>
      </c>
      <c r="J11" s="247">
        <v>0.18503620273531779</v>
      </c>
      <c r="K11" s="248">
        <v>0</v>
      </c>
    </row>
    <row r="12" spans="1:12">
      <c r="A12" s="34" t="s">
        <v>351</v>
      </c>
      <c r="B12" s="37" t="s">
        <v>361</v>
      </c>
      <c r="C12" s="40">
        <v>349.7</v>
      </c>
      <c r="D12" s="38">
        <v>353.01</v>
      </c>
      <c r="E12" s="380">
        <v>20</v>
      </c>
      <c r="F12" s="44">
        <f t="shared" si="1"/>
        <v>2901</v>
      </c>
      <c r="G12" s="42">
        <f t="shared" si="2"/>
        <v>659</v>
      </c>
      <c r="H12" s="46">
        <f t="shared" si="3"/>
        <v>0</v>
      </c>
      <c r="I12" s="246">
        <v>0.81496379726468227</v>
      </c>
      <c r="J12" s="247">
        <v>0.18503620273531779</v>
      </c>
      <c r="K12" s="248">
        <v>0</v>
      </c>
    </row>
    <row r="13" spans="1:12">
      <c r="A13" s="47" t="s">
        <v>352</v>
      </c>
      <c r="B13" s="48" t="s">
        <v>362</v>
      </c>
      <c r="C13" s="49">
        <v>353.01</v>
      </c>
      <c r="D13" s="50">
        <v>354.4</v>
      </c>
      <c r="E13" s="381">
        <v>20</v>
      </c>
      <c r="F13" s="51">
        <f t="shared" si="1"/>
        <v>2901</v>
      </c>
      <c r="G13" s="52">
        <f t="shared" si="2"/>
        <v>659</v>
      </c>
      <c r="H13" s="53">
        <f t="shared" si="3"/>
        <v>0</v>
      </c>
      <c r="I13" s="249">
        <v>0.81496379726468227</v>
      </c>
      <c r="J13" s="250">
        <v>0.18503620273531779</v>
      </c>
      <c r="K13" s="251">
        <v>0</v>
      </c>
    </row>
    <row r="14" spans="1:12">
      <c r="A14" s="55" t="s">
        <v>353</v>
      </c>
      <c r="B14" s="56" t="s">
        <v>363</v>
      </c>
      <c r="C14" s="57">
        <v>354.4</v>
      </c>
      <c r="D14" s="58">
        <v>356</v>
      </c>
      <c r="E14" s="382">
        <v>20</v>
      </c>
      <c r="F14" s="59">
        <f t="shared" si="1"/>
        <v>2901</v>
      </c>
      <c r="G14" s="60">
        <f t="shared" si="2"/>
        <v>659</v>
      </c>
      <c r="H14" s="61">
        <f t="shared" si="3"/>
        <v>0</v>
      </c>
      <c r="I14" s="252">
        <v>0.81496379726468227</v>
      </c>
      <c r="J14" s="253">
        <v>0.18503620273531779</v>
      </c>
      <c r="K14" s="254">
        <v>0</v>
      </c>
    </row>
    <row r="15" spans="1:12">
      <c r="A15" s="54"/>
      <c r="B15" s="54"/>
      <c r="C15" s="54"/>
      <c r="D15" s="54"/>
      <c r="E15" s="54"/>
      <c r="F15" s="54"/>
      <c r="G15" s="54"/>
      <c r="H15" s="54"/>
      <c r="I15" s="54"/>
      <c r="J15" s="54"/>
      <c r="K15" s="54"/>
    </row>
    <row r="16" spans="1:12">
      <c r="A16" s="54"/>
      <c r="B16" s="54"/>
      <c r="C16" s="54"/>
      <c r="D16" s="54"/>
      <c r="E16" s="54"/>
      <c r="F16" s="54"/>
      <c r="G16" s="54"/>
      <c r="H16" s="54"/>
      <c r="I16" s="54"/>
      <c r="J16" s="54"/>
      <c r="K16" s="54"/>
    </row>
  </sheetData>
  <mergeCells count="8">
    <mergeCell ref="A1:L1"/>
    <mergeCell ref="A4:B4"/>
    <mergeCell ref="A2:B2"/>
    <mergeCell ref="L2:L4"/>
    <mergeCell ref="A3:B3"/>
    <mergeCell ref="E3:K3"/>
    <mergeCell ref="E2:K2"/>
    <mergeCell ref="C2:D3"/>
  </mergeCells>
  <hyperlinks>
    <hyperlink ref="A2:B2" location="OVERSIKT!A1" display="OVERSIKT"/>
    <hyperlink ref="L2:L4" location="togtyper!A1" display="togtyper"/>
  </hyperlink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16"/>
  <sheetViews>
    <sheetView showGridLines="0" workbookViewId="0">
      <pane xSplit="4" ySplit="3" topLeftCell="E4" activePane="bottomRight" state="frozen"/>
      <selection pane="topRight" activeCell="E1" sqref="E1"/>
      <selection pane="bottomLeft" activeCell="A4" sqref="A4"/>
      <selection pane="bottomRight" activeCell="E4" sqref="E4"/>
    </sheetView>
  </sheetViews>
  <sheetFormatPr baseColWidth="10" defaultColWidth="11.42578125" defaultRowHeight="15"/>
  <cols>
    <col min="1" max="1" width="10.7109375" style="28" customWidth="1"/>
    <col min="2" max="2" width="25.7109375" style="28" customWidth="1"/>
    <col min="3" max="4" width="8.7109375" style="28" customWidth="1"/>
    <col min="5" max="5" width="9.85546875" style="28" bestFit="1" customWidth="1"/>
    <col min="6" max="6" width="5" style="28" bestFit="1" customWidth="1"/>
    <col min="7" max="7" width="3.140625" style="28" customWidth="1"/>
    <col min="8" max="8" width="3.42578125" style="28" customWidth="1"/>
    <col min="9" max="9" width="6" style="28" bestFit="1" customWidth="1"/>
    <col min="10" max="11" width="4" style="28" bestFit="1" customWidth="1"/>
    <col min="12" max="16384" width="11.42578125" style="28"/>
  </cols>
  <sheetData>
    <row r="1" spans="1:12" ht="21">
      <c r="A1" s="518" t="s">
        <v>365</v>
      </c>
      <c r="B1" s="518"/>
      <c r="C1" s="518"/>
      <c r="D1" s="518"/>
      <c r="E1" s="518"/>
      <c r="F1" s="518"/>
      <c r="G1" s="518"/>
      <c r="H1" s="518"/>
      <c r="I1" s="518"/>
      <c r="J1" s="518"/>
      <c r="K1" s="518"/>
      <c r="L1" s="518"/>
    </row>
    <row r="2" spans="1:12" ht="15" customHeight="1">
      <c r="A2" s="520" t="s">
        <v>11</v>
      </c>
      <c r="B2" s="520"/>
      <c r="C2" s="530" t="s">
        <v>5</v>
      </c>
      <c r="D2" s="531"/>
      <c r="E2" s="522" t="s">
        <v>1165</v>
      </c>
      <c r="F2" s="523"/>
      <c r="G2" s="523"/>
      <c r="H2" s="523"/>
      <c r="I2" s="523"/>
      <c r="J2" s="523"/>
      <c r="K2" s="524"/>
      <c r="L2" s="521" t="s">
        <v>56</v>
      </c>
    </row>
    <row r="3" spans="1:12" ht="15" customHeight="1">
      <c r="A3" s="525" t="s">
        <v>1110</v>
      </c>
      <c r="B3" s="526"/>
      <c r="C3" s="532"/>
      <c r="D3" s="533"/>
      <c r="E3" s="540">
        <f>IFERROR(IF(MATCH(E2,TOGLENGDER!$A$2:$A$206,0),INDEX(TOGLENGDER!$B$2:$B$206,MATCH(E2,TOGLENGDER!$A$2:$A$206,0),1),0),"!feil!")</f>
        <v>178</v>
      </c>
      <c r="F3" s="541"/>
      <c r="G3" s="541"/>
      <c r="H3" s="541"/>
      <c r="I3" s="541"/>
      <c r="J3" s="541"/>
      <c r="K3" s="542"/>
      <c r="L3" s="521"/>
    </row>
    <row r="4" spans="1:12" ht="15" customHeight="1">
      <c r="A4" s="519" t="s">
        <v>0</v>
      </c>
      <c r="B4" s="519"/>
      <c r="C4" s="29" t="s">
        <v>57</v>
      </c>
      <c r="D4" s="29" t="s">
        <v>58</v>
      </c>
      <c r="E4" s="379" t="s">
        <v>1166</v>
      </c>
      <c r="F4" s="30" t="s">
        <v>2</v>
      </c>
      <c r="G4" s="30" t="s">
        <v>3</v>
      </c>
      <c r="H4" s="30" t="s">
        <v>4</v>
      </c>
      <c r="I4" s="242" t="s">
        <v>2</v>
      </c>
      <c r="J4" s="242" t="s">
        <v>3</v>
      </c>
      <c r="K4" s="242" t="s">
        <v>4</v>
      </c>
      <c r="L4" s="521"/>
    </row>
    <row r="5" spans="1:12">
      <c r="A5" s="33" t="s">
        <v>344</v>
      </c>
      <c r="B5" s="35" t="s">
        <v>354</v>
      </c>
      <c r="C5" s="39">
        <v>335.8</v>
      </c>
      <c r="D5" s="36">
        <v>336.93</v>
      </c>
      <c r="E5" s="378">
        <v>8</v>
      </c>
      <c r="F5" s="43">
        <f>ROUND($E5*$E$3*I5,0)</f>
        <v>1424</v>
      </c>
      <c r="G5" s="41">
        <f t="shared" ref="G5:H5" si="0">ROUND($E5*$E$3*J5,0)</f>
        <v>0</v>
      </c>
      <c r="H5" s="45">
        <f t="shared" si="0"/>
        <v>0</v>
      </c>
      <c r="I5" s="243">
        <v>1</v>
      </c>
      <c r="J5" s="244">
        <v>0</v>
      </c>
      <c r="K5" s="245">
        <v>0</v>
      </c>
    </row>
    <row r="6" spans="1:12">
      <c r="A6" s="34" t="s">
        <v>345</v>
      </c>
      <c r="B6" s="37" t="s">
        <v>355</v>
      </c>
      <c r="C6" s="40">
        <v>336.93</v>
      </c>
      <c r="D6" s="38">
        <v>338</v>
      </c>
      <c r="E6" s="380">
        <v>8</v>
      </c>
      <c r="F6" s="44">
        <f t="shared" ref="F6:F14" si="1">ROUND($E6*$E$3*I6,0)</f>
        <v>1424</v>
      </c>
      <c r="G6" s="42">
        <f t="shared" ref="G6:G14" si="2">ROUND($E6*$E$3*J6,0)</f>
        <v>0</v>
      </c>
      <c r="H6" s="46">
        <f t="shared" ref="H6:H14" si="3">ROUND($E6*$E$3*K6,0)</f>
        <v>0</v>
      </c>
      <c r="I6" s="246">
        <v>1</v>
      </c>
      <c r="J6" s="247">
        <v>0</v>
      </c>
      <c r="K6" s="248">
        <v>0</v>
      </c>
    </row>
    <row r="7" spans="1:12">
      <c r="A7" s="34" t="s">
        <v>346</v>
      </c>
      <c r="B7" s="37" t="s">
        <v>356</v>
      </c>
      <c r="C7" s="40">
        <v>338</v>
      </c>
      <c r="D7" s="38">
        <v>340.2</v>
      </c>
      <c r="E7" s="380">
        <v>8</v>
      </c>
      <c r="F7" s="44">
        <f t="shared" si="1"/>
        <v>1424</v>
      </c>
      <c r="G7" s="42">
        <f t="shared" si="2"/>
        <v>0</v>
      </c>
      <c r="H7" s="46">
        <f t="shared" si="3"/>
        <v>0</v>
      </c>
      <c r="I7" s="246">
        <v>1</v>
      </c>
      <c r="J7" s="247">
        <v>0</v>
      </c>
      <c r="K7" s="248">
        <v>0</v>
      </c>
    </row>
    <row r="8" spans="1:12">
      <c r="A8" s="34" t="s">
        <v>347</v>
      </c>
      <c r="B8" s="37" t="s">
        <v>357</v>
      </c>
      <c r="C8" s="40">
        <v>340.2</v>
      </c>
      <c r="D8" s="38">
        <v>342.14</v>
      </c>
      <c r="E8" s="380">
        <v>8</v>
      </c>
      <c r="F8" s="44">
        <f t="shared" si="1"/>
        <v>1424</v>
      </c>
      <c r="G8" s="42">
        <f t="shared" si="2"/>
        <v>0</v>
      </c>
      <c r="H8" s="46">
        <f t="shared" si="3"/>
        <v>0</v>
      </c>
      <c r="I8" s="246">
        <v>1</v>
      </c>
      <c r="J8" s="247">
        <v>0</v>
      </c>
      <c r="K8" s="248">
        <v>0</v>
      </c>
    </row>
    <row r="9" spans="1:12">
      <c r="A9" s="47" t="s">
        <v>348</v>
      </c>
      <c r="B9" s="48" t="s">
        <v>358</v>
      </c>
      <c r="C9" s="49">
        <v>342.14</v>
      </c>
      <c r="D9" s="50">
        <v>344.2</v>
      </c>
      <c r="E9" s="381">
        <v>8</v>
      </c>
      <c r="F9" s="51">
        <f t="shared" si="1"/>
        <v>1424</v>
      </c>
      <c r="G9" s="52">
        <f t="shared" si="2"/>
        <v>0</v>
      </c>
      <c r="H9" s="53">
        <f t="shared" si="3"/>
        <v>0</v>
      </c>
      <c r="I9" s="249">
        <v>1</v>
      </c>
      <c r="J9" s="250">
        <v>0</v>
      </c>
      <c r="K9" s="251">
        <v>0</v>
      </c>
    </row>
    <row r="10" spans="1:12">
      <c r="A10" s="34" t="s">
        <v>349</v>
      </c>
      <c r="B10" s="37" t="s">
        <v>359</v>
      </c>
      <c r="C10" s="40">
        <v>344.2</v>
      </c>
      <c r="D10" s="38">
        <v>346.31</v>
      </c>
      <c r="E10" s="380">
        <v>8</v>
      </c>
      <c r="F10" s="44">
        <f t="shared" si="1"/>
        <v>1424</v>
      </c>
      <c r="G10" s="42">
        <f t="shared" si="2"/>
        <v>0</v>
      </c>
      <c r="H10" s="46">
        <f t="shared" si="3"/>
        <v>0</v>
      </c>
      <c r="I10" s="246">
        <v>1</v>
      </c>
      <c r="J10" s="247">
        <v>0</v>
      </c>
      <c r="K10" s="248">
        <v>0</v>
      </c>
    </row>
    <row r="11" spans="1:12">
      <c r="A11" s="34" t="s">
        <v>350</v>
      </c>
      <c r="B11" s="37" t="s">
        <v>360</v>
      </c>
      <c r="C11" s="40">
        <v>346.31</v>
      </c>
      <c r="D11" s="38">
        <v>349.7</v>
      </c>
      <c r="E11" s="380">
        <v>8</v>
      </c>
      <c r="F11" s="44">
        <f t="shared" si="1"/>
        <v>1424</v>
      </c>
      <c r="G11" s="42">
        <f t="shared" si="2"/>
        <v>0</v>
      </c>
      <c r="H11" s="46">
        <f t="shared" si="3"/>
        <v>0</v>
      </c>
      <c r="I11" s="246">
        <v>1</v>
      </c>
      <c r="J11" s="247">
        <v>0</v>
      </c>
      <c r="K11" s="248">
        <v>0</v>
      </c>
    </row>
    <row r="12" spans="1:12">
      <c r="A12" s="34" t="s">
        <v>351</v>
      </c>
      <c r="B12" s="37" t="s">
        <v>361</v>
      </c>
      <c r="C12" s="40">
        <v>349.7</v>
      </c>
      <c r="D12" s="38">
        <v>353.01</v>
      </c>
      <c r="E12" s="380">
        <v>8</v>
      </c>
      <c r="F12" s="44">
        <f t="shared" si="1"/>
        <v>1424</v>
      </c>
      <c r="G12" s="42">
        <f t="shared" si="2"/>
        <v>0</v>
      </c>
      <c r="H12" s="46">
        <f t="shared" si="3"/>
        <v>0</v>
      </c>
      <c r="I12" s="246">
        <v>1</v>
      </c>
      <c r="J12" s="247">
        <v>0</v>
      </c>
      <c r="K12" s="248">
        <v>0</v>
      </c>
    </row>
    <row r="13" spans="1:12">
      <c r="A13" s="47" t="s">
        <v>352</v>
      </c>
      <c r="B13" s="48" t="s">
        <v>362</v>
      </c>
      <c r="C13" s="49">
        <v>353.01</v>
      </c>
      <c r="D13" s="50">
        <v>354.4</v>
      </c>
      <c r="E13" s="381">
        <v>8</v>
      </c>
      <c r="F13" s="51">
        <f t="shared" si="1"/>
        <v>1424</v>
      </c>
      <c r="G13" s="52">
        <f t="shared" si="2"/>
        <v>0</v>
      </c>
      <c r="H13" s="53">
        <f t="shared" si="3"/>
        <v>0</v>
      </c>
      <c r="I13" s="249">
        <v>1</v>
      </c>
      <c r="J13" s="250">
        <v>0</v>
      </c>
      <c r="K13" s="251">
        <v>0</v>
      </c>
    </row>
    <row r="14" spans="1:12">
      <c r="A14" s="55" t="s">
        <v>353</v>
      </c>
      <c r="B14" s="56" t="s">
        <v>363</v>
      </c>
      <c r="C14" s="57">
        <v>354.4</v>
      </c>
      <c r="D14" s="58">
        <v>356</v>
      </c>
      <c r="E14" s="382">
        <v>8</v>
      </c>
      <c r="F14" s="59">
        <f t="shared" si="1"/>
        <v>1424</v>
      </c>
      <c r="G14" s="60">
        <f t="shared" si="2"/>
        <v>0</v>
      </c>
      <c r="H14" s="61">
        <f t="shared" si="3"/>
        <v>0</v>
      </c>
      <c r="I14" s="252">
        <v>1</v>
      </c>
      <c r="J14" s="253">
        <v>0</v>
      </c>
      <c r="K14" s="254">
        <v>0</v>
      </c>
    </row>
    <row r="15" spans="1:12">
      <c r="A15" s="54"/>
      <c r="B15" s="54"/>
      <c r="C15" s="54"/>
      <c r="D15" s="54"/>
      <c r="E15" s="54"/>
      <c r="F15" s="54"/>
      <c r="G15" s="54"/>
      <c r="H15" s="54"/>
      <c r="I15" s="54"/>
      <c r="J15" s="54"/>
      <c r="K15" s="54"/>
    </row>
    <row r="16" spans="1:12">
      <c r="A16" s="54"/>
      <c r="B16" s="54"/>
      <c r="C16" s="54"/>
      <c r="D16" s="54"/>
      <c r="E16" s="54"/>
      <c r="F16" s="54"/>
      <c r="G16" s="54"/>
      <c r="H16" s="54"/>
      <c r="I16" s="54"/>
      <c r="J16" s="54"/>
      <c r="K16" s="54"/>
    </row>
  </sheetData>
  <mergeCells count="8">
    <mergeCell ref="A1:L1"/>
    <mergeCell ref="A4:B4"/>
    <mergeCell ref="A2:B2"/>
    <mergeCell ref="L2:L4"/>
    <mergeCell ref="C2:D3"/>
    <mergeCell ref="A3:B3"/>
    <mergeCell ref="E3:K3"/>
    <mergeCell ref="E2:K2"/>
  </mergeCells>
  <hyperlinks>
    <hyperlink ref="A2:B2" location="OVERSIKT!A1" display="OVERSIKT"/>
    <hyperlink ref="L2:L4" location="togtyper!A1" display="togtyper"/>
  </hyperlink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33</vt:i4>
      </vt:variant>
    </vt:vector>
  </HeadingPairs>
  <TitlesOfParts>
    <vt:vector size="33" baseType="lpstr">
      <vt:lpstr>OVERSIKT</vt:lpstr>
      <vt:lpstr>VEILEDNING</vt:lpstr>
      <vt:lpstr>Arendalsbanen</vt:lpstr>
      <vt:lpstr>Bergensbanen</vt:lpstr>
      <vt:lpstr>Bratsbergbanen</vt:lpstr>
      <vt:lpstr>Dovrebanen</vt:lpstr>
      <vt:lpstr>Drammenbanen (inkl. Askerbanen)</vt:lpstr>
      <vt:lpstr>Flåmsbana_sommer</vt:lpstr>
      <vt:lpstr>Flåmsbana_vinter</vt:lpstr>
      <vt:lpstr>Gardermobanen</vt:lpstr>
      <vt:lpstr>Gjøvikbanen</vt:lpstr>
      <vt:lpstr>Grefsen-Alnabru</vt:lpstr>
      <vt:lpstr>Hovedbanen</vt:lpstr>
      <vt:lpstr>Kongsvingerbanen</vt:lpstr>
      <vt:lpstr>Meråkerbanen</vt:lpstr>
      <vt:lpstr>Nordlandsbanen</vt:lpstr>
      <vt:lpstr>Ofotbanen</vt:lpstr>
      <vt:lpstr>Randsfjordbanen</vt:lpstr>
      <vt:lpstr>Raumabanen</vt:lpstr>
      <vt:lpstr>Ringeriksbanen</vt:lpstr>
      <vt:lpstr>Roa-Hønefoss-banen</vt:lpstr>
      <vt:lpstr>Rørosbanen</vt:lpstr>
      <vt:lpstr>Skøyen-Filipstad</vt:lpstr>
      <vt:lpstr>Solørbanen</vt:lpstr>
      <vt:lpstr>Spikkestadbanen</vt:lpstr>
      <vt:lpstr>Stavne-Leangen</vt:lpstr>
      <vt:lpstr>Sørlandsbanen</vt:lpstr>
      <vt:lpstr>Vestfoldbanen</vt:lpstr>
      <vt:lpstr>Østfoldbanen (inkl. Follobanen)</vt:lpstr>
      <vt:lpstr>Østfoldbanen_vestre</vt:lpstr>
      <vt:lpstr>Østfoldbanen_østre</vt:lpstr>
      <vt:lpstr>togtyper</vt:lpstr>
      <vt:lpstr>TOGLENGDER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Parnemann, Henrik Lødrup</dc:creator>
  <cp:lastModifiedBy>Torbjørn Ursin</cp:lastModifiedBy>
  <cp:lastPrinted>2008-09-29T08:15:01Z</cp:lastPrinted>
  <dcterms:created xsi:type="dcterms:W3CDTF">2008-04-21T08:11:20Z</dcterms:created>
  <dcterms:modified xsi:type="dcterms:W3CDTF">2017-01-26T14:42:42Z</dcterms:modified>
</cp:coreProperties>
</file>